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HR-Share\Allocations\Current Playsheets\2019-20\"/>
    </mc:Choice>
  </mc:AlternateContent>
  <bookViews>
    <workbookView xWindow="15" yWindow="-360" windowWidth="15285" windowHeight="9120" tabRatio="833" firstSheet="4" activeTab="4"/>
  </bookViews>
  <sheets>
    <sheet name="Elem Proj" sheetId="27" state="hidden" r:id="rId1"/>
    <sheet name="Middle Proj" sheetId="26" state="hidden" r:id="rId2"/>
    <sheet name="High Proj" sheetId="25" state="hidden" r:id="rId3"/>
    <sheet name="Sheet6" sheetId="31" state="hidden" r:id="rId4"/>
    <sheet name="K - 8" sheetId="1" r:id="rId5"/>
    <sheet name="Allocations" sheetId="21" state="hidden" r:id="rId6"/>
    <sheet name="AP" sheetId="4" state="hidden" r:id="rId7"/>
    <sheet name="ElemTeachers" sheetId="13" state="hidden" r:id="rId8"/>
    <sheet name="SecndryTeachers" sheetId="14" state="hidden" r:id="rId9"/>
    <sheet name="Elem Clerical" sheetId="5" state="hidden" r:id="rId10"/>
    <sheet name="MS Clerical" sheetId="6" state="hidden" r:id="rId11"/>
    <sheet name="HS Clerical" sheetId="7" state="hidden" r:id="rId12"/>
    <sheet name="Health" sheetId="8" state="hidden" r:id="rId13"/>
    <sheet name="Library Media" sheetId="9" state="hidden" r:id="rId14"/>
    <sheet name="LAN" sheetId="10" state="hidden" r:id="rId15"/>
    <sheet name="MS Counselor" sheetId="11" state="hidden" r:id="rId16"/>
    <sheet name="HS Counselor" sheetId="12" state="hidden" r:id="rId17"/>
    <sheet name="0506 Clerical Aug" sheetId="18" state="hidden" r:id="rId18"/>
    <sheet name="0506 Teachers" sheetId="19" state="hidden" r:id="rId19"/>
    <sheet name="0506 Non-Teach" sheetId="17" state="hidden" r:id="rId20"/>
    <sheet name="Sheet1" sheetId="23" state="hidden" r:id="rId21"/>
    <sheet name="Sheet2" sheetId="24" state="hidden" r:id="rId22"/>
    <sheet name="Sheet3" sheetId="28" state="hidden" r:id="rId23"/>
    <sheet name="Sheet4" sheetId="29" state="hidden" r:id="rId24"/>
    <sheet name="Sheet5" sheetId="30" state="hidden" r:id="rId25"/>
  </sheets>
  <definedNames>
    <definedName name="FiveHrFTE">'Library Media'!$G$13</definedName>
    <definedName name="_xlnm.Print_Area" localSheetId="5">Allocations!$A$1:$K$60</definedName>
    <definedName name="_xlnm.Print_Area" localSheetId="12">Health!$A$1:$M$41</definedName>
    <definedName name="_xlnm.Print_Area" localSheetId="14">LAN!$A$1:$K$38</definedName>
    <definedName name="_xlnm.Print_Area" localSheetId="13">'Library Media'!$A$1:$K$46</definedName>
    <definedName name="_xlnm.Print_Area" localSheetId="8">SecndryTeachers!$A$1:$O$29</definedName>
    <definedName name="_xlnm.Print_Titles" localSheetId="5">Allocations!$1:$1</definedName>
  </definedNames>
  <calcPr calcId="162913"/>
  <customWorkbookViews>
    <customWorkbookView name="IUSD - Personal View" guid="{73875DAC-FB6D-40F6-AD3D-48B52E4221FD}" mergeInterval="0" personalView="1" maximized="1" windowWidth="1017" windowHeight="566" tabRatio="798" activeSheetId="14"/>
  </customWorkbookViews>
</workbook>
</file>

<file path=xl/calcChain.xml><?xml version="1.0" encoding="utf-8"?>
<calcChain xmlns="http://schemas.openxmlformats.org/spreadsheetml/2006/main">
  <c r="M34" i="1" l="1"/>
  <c r="L4" i="14" l="1"/>
  <c r="F5" i="13" l="1"/>
  <c r="I21" i="26" l="1"/>
  <c r="I34" i="1"/>
  <c r="E5" i="13"/>
  <c r="H34" i="1" s="1"/>
  <c r="D5" i="13"/>
  <c r="G34" i="1" s="1"/>
  <c r="F4" i="13"/>
  <c r="J21" i="27" s="1"/>
  <c r="E4" i="13"/>
  <c r="I21" i="27" s="1"/>
  <c r="D4" i="13"/>
  <c r="H21" i="27" s="1"/>
  <c r="D13" i="1"/>
  <c r="D14" i="27"/>
  <c r="D12" i="25" l="1"/>
  <c r="H12" i="14" s="1"/>
  <c r="G4" i="8" l="1"/>
  <c r="F4" i="8"/>
  <c r="E4" i="8"/>
  <c r="D4" i="8"/>
  <c r="E4" i="18"/>
  <c r="D4" i="18"/>
  <c r="E3" i="18"/>
  <c r="D3" i="18"/>
  <c r="H30" i="19" l="1"/>
  <c r="F30" i="19"/>
  <c r="E30" i="19"/>
  <c r="D30" i="19"/>
  <c r="C30" i="19"/>
  <c r="K30" i="19" s="1"/>
  <c r="G21" i="19"/>
  <c r="E21" i="19"/>
  <c r="D21" i="19"/>
  <c r="C21" i="19"/>
  <c r="F21" i="19" s="1"/>
  <c r="E5" i="19"/>
  <c r="D5" i="19"/>
  <c r="C5" i="19"/>
  <c r="E4" i="19"/>
  <c r="D4" i="19"/>
  <c r="C4" i="19"/>
  <c r="M23" i="18"/>
  <c r="M24" i="18"/>
  <c r="M25" i="18"/>
  <c r="M26" i="18"/>
  <c r="F5" i="19" l="1"/>
  <c r="H21" i="19"/>
  <c r="G30" i="19"/>
  <c r="I30" i="19" s="1"/>
  <c r="D36" i="9"/>
  <c r="D21" i="9"/>
  <c r="H31" i="8"/>
  <c r="G31" i="8"/>
  <c r="F31" i="8"/>
  <c r="E31" i="8"/>
  <c r="D31" i="8"/>
  <c r="G26" i="8"/>
  <c r="F26" i="8"/>
  <c r="E26" i="8"/>
  <c r="D26" i="8"/>
  <c r="G15" i="8"/>
  <c r="F15" i="8"/>
  <c r="E15" i="8"/>
  <c r="D15" i="8"/>
  <c r="H5" i="8"/>
  <c r="G5" i="8"/>
  <c r="F5" i="8"/>
  <c r="E5" i="8"/>
  <c r="D5" i="8"/>
  <c r="E30" i="4"/>
  <c r="D30" i="4"/>
  <c r="I12" i="14"/>
  <c r="G12" i="14"/>
  <c r="F12" i="14"/>
  <c r="E12" i="14"/>
  <c r="D12" i="14"/>
  <c r="C12" i="14"/>
  <c r="L12" i="14" s="1"/>
  <c r="G4" i="14"/>
  <c r="E4" i="14"/>
  <c r="D4" i="14"/>
  <c r="E15" i="4"/>
  <c r="D15" i="4"/>
  <c r="E4" i="6"/>
  <c r="D4" i="6"/>
  <c r="F4" i="14" l="1"/>
  <c r="H4" i="14" s="1"/>
  <c r="E22" i="18"/>
  <c r="D22" i="18"/>
  <c r="E5" i="4"/>
  <c r="C5" i="4"/>
  <c r="D14" i="25"/>
  <c r="J12" i="14" s="1"/>
  <c r="D8" i="26"/>
  <c r="J2" i="26"/>
  <c r="D5" i="9"/>
  <c r="D4" i="9"/>
  <c r="B4" i="8"/>
  <c r="E5" i="5"/>
  <c r="G4" i="13"/>
  <c r="K21" i="27" s="1"/>
  <c r="C4" i="13"/>
  <c r="G5" i="13"/>
  <c r="J34" i="1" s="1"/>
  <c r="C5" i="13"/>
  <c r="H5" i="13" l="1"/>
  <c r="L15" i="1" s="1"/>
  <c r="F34" i="1"/>
  <c r="K34" i="1" s="1"/>
  <c r="G21" i="27"/>
  <c r="L21" i="27" s="1"/>
  <c r="C17" i="17"/>
  <c r="C5" i="12"/>
  <c r="C29" i="10"/>
  <c r="C36" i="9"/>
  <c r="C31" i="8"/>
  <c r="C4" i="7"/>
  <c r="C30" i="4"/>
  <c r="D10" i="26"/>
  <c r="H15" i="8" s="1"/>
  <c r="C22" i="18"/>
  <c r="C3" i="18"/>
  <c r="K17" i="17" l="1"/>
  <c r="G17" i="17"/>
  <c r="D5" i="12" s="1"/>
  <c r="E17" i="17"/>
  <c r="L30" i="19" s="1"/>
  <c r="I17" i="17"/>
  <c r="C7" i="17"/>
  <c r="C4" i="11"/>
  <c r="C15" i="10"/>
  <c r="C21" i="9"/>
  <c r="C15" i="8"/>
  <c r="C15" i="4"/>
  <c r="C4" i="6"/>
  <c r="J17" i="27"/>
  <c r="D16" i="27"/>
  <c r="C4" i="8" s="1"/>
  <c r="H4" i="8" l="1"/>
  <c r="C4" i="10"/>
  <c r="C4" i="9"/>
  <c r="D23" i="1"/>
  <c r="D25" i="1" l="1"/>
  <c r="C26" i="8" s="1"/>
  <c r="C23" i="18"/>
  <c r="D15" i="1"/>
  <c r="C5" i="9" s="1"/>
  <c r="E5" i="9" s="1"/>
  <c r="F5" i="9" s="1"/>
  <c r="H5" i="9" s="1"/>
  <c r="C4" i="18"/>
  <c r="F4" i="18" s="1"/>
  <c r="G4" i="18" s="1"/>
  <c r="K4" i="18" s="1"/>
  <c r="C17" i="4"/>
  <c r="D5" i="5" l="1"/>
  <c r="C5" i="5"/>
  <c r="C5" i="10"/>
  <c r="H5" i="10" s="1"/>
  <c r="C5" i="8"/>
  <c r="I5" i="8" s="1"/>
  <c r="J5" i="8" s="1"/>
  <c r="D5" i="4"/>
  <c r="F5" i="4" s="1"/>
  <c r="G5" i="4" s="1"/>
  <c r="H5" i="4" s="1"/>
  <c r="E15" i="6"/>
  <c r="D15" i="6"/>
  <c r="F5" i="5" l="1"/>
  <c r="G5" i="5" s="1"/>
  <c r="H5" i="5" s="1"/>
  <c r="G22" i="25"/>
  <c r="B13" i="21" l="1"/>
  <c r="D6" i="12"/>
  <c r="G7" i="17"/>
  <c r="D4" i="11" s="1"/>
  <c r="E4" i="11"/>
  <c r="M15" i="26" s="1"/>
  <c r="D17" i="4"/>
  <c r="D4" i="4"/>
  <c r="E4" i="4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5" i="21"/>
  <c r="A5" i="21"/>
  <c r="B5" i="21"/>
  <c r="E4" i="5"/>
  <c r="D4" i="5"/>
  <c r="A6" i="21"/>
  <c r="B6" i="21"/>
  <c r="C6" i="21"/>
  <c r="F6" i="21"/>
  <c r="G6" i="21"/>
  <c r="H6" i="21"/>
  <c r="I6" i="21"/>
  <c r="A7" i="21"/>
  <c r="B7" i="21"/>
  <c r="C7" i="21"/>
  <c r="F7" i="21"/>
  <c r="G7" i="21"/>
  <c r="H7" i="21"/>
  <c r="I7" i="21"/>
  <c r="A8" i="21"/>
  <c r="B8" i="21"/>
  <c r="C8" i="21"/>
  <c r="F8" i="21"/>
  <c r="G8" i="21"/>
  <c r="H8" i="21"/>
  <c r="I8" i="21"/>
  <c r="A9" i="21"/>
  <c r="B9" i="21"/>
  <c r="C9" i="21"/>
  <c r="F9" i="21"/>
  <c r="G9" i="21"/>
  <c r="H9" i="21"/>
  <c r="I9" i="21"/>
  <c r="A10" i="21"/>
  <c r="B10" i="21"/>
  <c r="C10" i="21"/>
  <c r="F10" i="21"/>
  <c r="G10" i="21"/>
  <c r="H10" i="21"/>
  <c r="I10" i="21"/>
  <c r="A11" i="21"/>
  <c r="B11" i="21"/>
  <c r="C11" i="21"/>
  <c r="F11" i="21"/>
  <c r="G11" i="21"/>
  <c r="H11" i="21"/>
  <c r="I11" i="21"/>
  <c r="A12" i="21"/>
  <c r="B12" i="21"/>
  <c r="C12" i="21"/>
  <c r="F12" i="21"/>
  <c r="G12" i="21"/>
  <c r="H12" i="21"/>
  <c r="I12" i="21"/>
  <c r="A13" i="21"/>
  <c r="C13" i="21"/>
  <c r="F13" i="21"/>
  <c r="G13" i="21"/>
  <c r="H13" i="21"/>
  <c r="I13" i="21"/>
  <c r="A14" i="21"/>
  <c r="B14" i="21"/>
  <c r="C14" i="21"/>
  <c r="F14" i="21"/>
  <c r="G14" i="21"/>
  <c r="H14" i="21"/>
  <c r="I14" i="21"/>
  <c r="A15" i="21"/>
  <c r="B15" i="21"/>
  <c r="C15" i="21"/>
  <c r="F15" i="21"/>
  <c r="G15" i="21"/>
  <c r="H15" i="21"/>
  <c r="I15" i="21"/>
  <c r="A16" i="21"/>
  <c r="B16" i="21"/>
  <c r="C16" i="21"/>
  <c r="F16" i="21"/>
  <c r="G16" i="21"/>
  <c r="H16" i="21"/>
  <c r="I16" i="21"/>
  <c r="A17" i="21"/>
  <c r="B17" i="21"/>
  <c r="C17" i="21"/>
  <c r="F17" i="21"/>
  <c r="G17" i="21"/>
  <c r="H17" i="21"/>
  <c r="I17" i="21"/>
  <c r="A18" i="21"/>
  <c r="B18" i="21"/>
  <c r="C18" i="21"/>
  <c r="I18" i="21"/>
  <c r="A19" i="21"/>
  <c r="B19" i="21"/>
  <c r="C19" i="21"/>
  <c r="F19" i="21"/>
  <c r="G19" i="21"/>
  <c r="H19" i="21"/>
  <c r="I19" i="21"/>
  <c r="A20" i="21"/>
  <c r="B20" i="21"/>
  <c r="C20" i="21"/>
  <c r="F20" i="21"/>
  <c r="G20" i="21"/>
  <c r="H20" i="21"/>
  <c r="I20" i="21"/>
  <c r="A21" i="21"/>
  <c r="B21" i="21"/>
  <c r="C21" i="21"/>
  <c r="F21" i="21"/>
  <c r="G21" i="21"/>
  <c r="H21" i="21"/>
  <c r="I21" i="21"/>
  <c r="A22" i="21"/>
  <c r="B22" i="21"/>
  <c r="C22" i="21"/>
  <c r="F22" i="21"/>
  <c r="G22" i="21"/>
  <c r="H22" i="21"/>
  <c r="I22" i="21"/>
  <c r="A23" i="21"/>
  <c r="B23" i="21"/>
  <c r="C23" i="21"/>
  <c r="F23" i="21"/>
  <c r="G23" i="21"/>
  <c r="H23" i="21"/>
  <c r="I23" i="21"/>
  <c r="A24" i="21"/>
  <c r="B24" i="21"/>
  <c r="I24" i="21"/>
  <c r="A25" i="21"/>
  <c r="B25" i="21"/>
  <c r="C25" i="21"/>
  <c r="E25" i="21"/>
  <c r="F25" i="21"/>
  <c r="G25" i="21"/>
  <c r="H25" i="21"/>
  <c r="I25" i="21"/>
  <c r="A26" i="21"/>
  <c r="B26" i="21"/>
  <c r="I26" i="21"/>
  <c r="A30" i="21"/>
  <c r="B30" i="21"/>
  <c r="C30" i="21"/>
  <c r="F15" i="4"/>
  <c r="G15" i="4" s="1"/>
  <c r="F4" i="6"/>
  <c r="G4" i="6" s="1"/>
  <c r="E30" i="21" s="1"/>
  <c r="E21" i="9"/>
  <c r="F21" i="9" s="1"/>
  <c r="H15" i="10"/>
  <c r="J15" i="26" s="1"/>
  <c r="I15" i="8"/>
  <c r="J15" i="8" s="1"/>
  <c r="H30" i="21" s="1"/>
  <c r="I4" i="14"/>
  <c r="G21" i="26" s="1"/>
  <c r="J4" i="14"/>
  <c r="A31" i="21"/>
  <c r="B31" i="21"/>
  <c r="C31" i="21"/>
  <c r="D31" i="21"/>
  <c r="E31" i="21"/>
  <c r="F31" i="21"/>
  <c r="G31" i="21"/>
  <c r="H31" i="21"/>
  <c r="I31" i="21"/>
  <c r="J31" i="21"/>
  <c r="A32" i="21"/>
  <c r="B32" i="21"/>
  <c r="A33" i="21"/>
  <c r="B33" i="21"/>
  <c r="C33" i="21"/>
  <c r="D33" i="21"/>
  <c r="E33" i="21"/>
  <c r="F33" i="21"/>
  <c r="G33" i="21"/>
  <c r="H33" i="21"/>
  <c r="I33" i="21"/>
  <c r="J33" i="21"/>
  <c r="A34" i="21"/>
  <c r="B34" i="21"/>
  <c r="C34" i="21"/>
  <c r="D34" i="21"/>
  <c r="E34" i="21"/>
  <c r="F34" i="21"/>
  <c r="G34" i="21"/>
  <c r="H34" i="21"/>
  <c r="I34" i="21"/>
  <c r="J34" i="21"/>
  <c r="A36" i="21"/>
  <c r="B36" i="21"/>
  <c r="C36" i="21"/>
  <c r="E17" i="4"/>
  <c r="F17" i="4" s="1"/>
  <c r="C15" i="6"/>
  <c r="F15" i="6" s="1"/>
  <c r="H15" i="6" s="1"/>
  <c r="C33" i="9"/>
  <c r="D33" i="9"/>
  <c r="C18" i="10"/>
  <c r="I18" i="10" s="1"/>
  <c r="H26" i="8"/>
  <c r="I26" i="8" s="1"/>
  <c r="J26" i="8" s="1"/>
  <c r="C7" i="14"/>
  <c r="D7" i="14"/>
  <c r="E7" i="14"/>
  <c r="C16" i="11"/>
  <c r="E16" i="11" s="1"/>
  <c r="M28" i="1" s="1"/>
  <c r="A37" i="21"/>
  <c r="B37" i="21"/>
  <c r="C37" i="21"/>
  <c r="D37" i="21"/>
  <c r="I37" i="21"/>
  <c r="J37" i="21"/>
  <c r="A41" i="21"/>
  <c r="B41" i="21"/>
  <c r="C41" i="21"/>
  <c r="C46" i="21" s="1"/>
  <c r="E41" i="21"/>
  <c r="F41" i="21"/>
  <c r="G41" i="21"/>
  <c r="H41" i="21"/>
  <c r="J41" i="21"/>
  <c r="A42" i="21"/>
  <c r="B42" i="21"/>
  <c r="C42" i="21"/>
  <c r="D42" i="21"/>
  <c r="E42" i="21"/>
  <c r="F42" i="21"/>
  <c r="G42" i="21"/>
  <c r="H42" i="21"/>
  <c r="J42" i="21"/>
  <c r="A43" i="21"/>
  <c r="B43" i="21"/>
  <c r="C43" i="21"/>
  <c r="D43" i="21"/>
  <c r="E43" i="21"/>
  <c r="F43" i="21"/>
  <c r="G43" i="21"/>
  <c r="H43" i="21"/>
  <c r="J43" i="21"/>
  <c r="A44" i="21"/>
  <c r="B44" i="21"/>
  <c r="C44" i="21"/>
  <c r="D44" i="21"/>
  <c r="E44" i="21"/>
  <c r="F44" i="21"/>
  <c r="G44" i="21"/>
  <c r="H44" i="21"/>
  <c r="J44" i="21"/>
  <c r="A45" i="21"/>
  <c r="B45" i="21"/>
  <c r="C45" i="21"/>
  <c r="D45" i="21"/>
  <c r="F4" i="7"/>
  <c r="G4" i="7" s="1"/>
  <c r="E36" i="9"/>
  <c r="F36" i="9" s="1"/>
  <c r="I16" i="25" s="1"/>
  <c r="H29" i="10"/>
  <c r="J16" i="25" s="1"/>
  <c r="I31" i="8"/>
  <c r="J31" i="8" s="1"/>
  <c r="H45" i="21" s="1"/>
  <c r="K12" i="14"/>
  <c r="F22" i="25" s="1"/>
  <c r="M12" i="14"/>
  <c r="H22" i="25" s="1"/>
  <c r="N12" i="14"/>
  <c r="I22" i="25" s="1"/>
  <c r="O12" i="14"/>
  <c r="J22" i="25" s="1"/>
  <c r="E5" i="12"/>
  <c r="M16" i="25" s="1"/>
  <c r="D16" i="14"/>
  <c r="E7" i="17"/>
  <c r="C8" i="17"/>
  <c r="E8" i="17" s="1"/>
  <c r="F22" i="18"/>
  <c r="G22" i="18" s="1"/>
  <c r="C28" i="18"/>
  <c r="D28" i="18"/>
  <c r="E28" i="18"/>
  <c r="H22" i="18"/>
  <c r="I22" i="18" s="1"/>
  <c r="M22" i="18" s="1"/>
  <c r="I21" i="19"/>
  <c r="K21" i="19" s="1"/>
  <c r="K22" i="19" s="1"/>
  <c r="H25" i="19"/>
  <c r="I25" i="19" s="1"/>
  <c r="K25" i="19" s="1"/>
  <c r="K26" i="19" s="1"/>
  <c r="J30" i="19"/>
  <c r="M30" i="19" s="1"/>
  <c r="M31" i="19" s="1"/>
  <c r="I7" i="17"/>
  <c r="F24" i="14"/>
  <c r="G25" i="19"/>
  <c r="F25" i="19"/>
  <c r="E25" i="19"/>
  <c r="D25" i="19"/>
  <c r="C25" i="19"/>
  <c r="F41" i="19"/>
  <c r="E6" i="19"/>
  <c r="D6" i="19"/>
  <c r="B4" i="19"/>
  <c r="F25" i="14"/>
  <c r="F23" i="14"/>
  <c r="F17" i="14"/>
  <c r="G7" i="14"/>
  <c r="D22" i="14"/>
  <c r="B4" i="13"/>
  <c r="C23" i="12"/>
  <c r="D23" i="12"/>
  <c r="B4" i="10"/>
  <c r="B4" i="9"/>
  <c r="D3" i="8"/>
  <c r="F3" i="8"/>
  <c r="E3" i="5"/>
  <c r="A4" i="5"/>
  <c r="B4" i="5"/>
  <c r="E3" i="4"/>
  <c r="E29" i="4" s="1"/>
  <c r="B4" i="4"/>
  <c r="C14" i="4"/>
  <c r="F14" i="4"/>
  <c r="C29" i="4"/>
  <c r="F29" i="4"/>
  <c r="G29" i="4"/>
  <c r="F30" i="4"/>
  <c r="G30" i="4" s="1"/>
  <c r="H30" i="4" s="1"/>
  <c r="C32" i="21"/>
  <c r="C38" i="21"/>
  <c r="C26" i="21"/>
  <c r="C24" i="21"/>
  <c r="H26" i="21"/>
  <c r="G26" i="21"/>
  <c r="F26" i="21"/>
  <c r="E26" i="21"/>
  <c r="D26" i="21"/>
  <c r="I32" i="21"/>
  <c r="H32" i="21"/>
  <c r="G32" i="21"/>
  <c r="D32" i="21"/>
  <c r="J32" i="21"/>
  <c r="F32" i="21"/>
  <c r="D24" i="21"/>
  <c r="H37" i="21"/>
  <c r="G37" i="21"/>
  <c r="E32" i="21"/>
  <c r="E23" i="21"/>
  <c r="E22" i="21"/>
  <c r="E21" i="21"/>
  <c r="E20" i="21"/>
  <c r="E19" i="21"/>
  <c r="E17" i="21"/>
  <c r="E16" i="21"/>
  <c r="E15" i="21"/>
  <c r="E14" i="21"/>
  <c r="E13" i="21"/>
  <c r="E12" i="21"/>
  <c r="E11" i="21"/>
  <c r="E10" i="21"/>
  <c r="E9" i="21"/>
  <c r="E8" i="21"/>
  <c r="E7" i="21"/>
  <c r="E6" i="21"/>
  <c r="F37" i="21"/>
  <c r="E37" i="21"/>
  <c r="G21" i="9" l="1"/>
  <c r="G30" i="21"/>
  <c r="E6" i="12"/>
  <c r="E33" i="9"/>
  <c r="F33" i="9" s="1"/>
  <c r="J7" i="14"/>
  <c r="J45" i="21"/>
  <c r="F37" i="9"/>
  <c r="K4" i="14"/>
  <c r="I30" i="21" s="1"/>
  <c r="H18" i="10"/>
  <c r="F28" i="18"/>
  <c r="G28" i="18" s="1"/>
  <c r="G15" i="6" s="1"/>
  <c r="I8" i="17"/>
  <c r="G8" i="17"/>
  <c r="D16" i="11" s="1"/>
  <c r="H28" i="18"/>
  <c r="I28" i="18" s="1"/>
  <c r="M28" i="18" s="1"/>
  <c r="N28" i="18" s="1"/>
  <c r="I5" i="5" s="1"/>
  <c r="J5" i="5" s="1"/>
  <c r="J36" i="21"/>
  <c r="G17" i="4"/>
  <c r="G28" i="1" s="1"/>
  <c r="E14" i="4"/>
  <c r="I15" i="26"/>
  <c r="F30" i="21"/>
  <c r="N22" i="18"/>
  <c r="H4" i="6" s="1"/>
  <c r="I4" i="6" s="1"/>
  <c r="H15" i="26" s="1"/>
  <c r="D30" i="21"/>
  <c r="J30" i="21"/>
  <c r="J32" i="8"/>
  <c r="H16" i="25"/>
  <c r="E45" i="21"/>
  <c r="P12" i="14"/>
  <c r="H30" i="10"/>
  <c r="G45" i="21"/>
  <c r="F45" i="21"/>
  <c r="G15" i="26"/>
  <c r="H15" i="4"/>
  <c r="K22" i="25"/>
  <c r="G16" i="25"/>
  <c r="Q12" i="14"/>
  <c r="D41" i="21"/>
  <c r="F7" i="14"/>
  <c r="H7" i="14" s="1"/>
  <c r="I7" i="14" s="1"/>
  <c r="I44" i="21"/>
  <c r="I43" i="21"/>
  <c r="I42" i="21"/>
  <c r="I41" i="21"/>
  <c r="I33" i="9" l="1"/>
  <c r="H33" i="9"/>
  <c r="K15" i="6"/>
  <c r="L7" i="14"/>
  <c r="I36" i="21" s="1"/>
  <c r="M29" i="18"/>
  <c r="G18" i="4"/>
  <c r="D36" i="21"/>
  <c r="N4" i="14"/>
  <c r="L15" i="26" s="1"/>
  <c r="L34" i="1"/>
  <c r="N34" i="1" s="1"/>
  <c r="R12" i="14"/>
  <c r="L22" i="25"/>
  <c r="M22" i="25" s="1"/>
  <c r="C6" i="19"/>
  <c r="F4" i="19"/>
  <c r="F6" i="19" s="1"/>
  <c r="H4" i="13"/>
  <c r="J18" i="10"/>
  <c r="H4" i="10"/>
  <c r="L28" i="1" l="1"/>
  <c r="H21" i="26"/>
  <c r="J21" i="26" s="1"/>
  <c r="L16" i="25"/>
  <c r="I45" i="21"/>
  <c r="J16" i="27"/>
  <c r="G36" i="21"/>
  <c r="J28" i="1"/>
  <c r="L16" i="27"/>
  <c r="I5" i="21"/>
  <c r="G5" i="21"/>
  <c r="C4" i="4"/>
  <c r="F4" i="4" s="1"/>
  <c r="G4" i="4" s="1"/>
  <c r="E4" i="9"/>
  <c r="C4" i="5"/>
  <c r="F4" i="5" s="1"/>
  <c r="I4" i="8"/>
  <c r="C5" i="21"/>
  <c r="C27" i="21" s="1"/>
  <c r="F3" i="18"/>
  <c r="G3" i="18" s="1"/>
  <c r="K3" i="18" s="1"/>
  <c r="L3" i="18" s="1"/>
  <c r="L4" i="18" s="1"/>
  <c r="J4" i="8" l="1"/>
  <c r="H5" i="21" s="1"/>
  <c r="K26" i="8"/>
  <c r="G4" i="5"/>
  <c r="H4" i="5" s="1"/>
  <c r="I15" i="6"/>
  <c r="G16" i="27"/>
  <c r="F4" i="9"/>
  <c r="H4" i="9" s="1"/>
  <c r="I16" i="27" s="1"/>
  <c r="G33" i="9"/>
  <c r="I4" i="5"/>
  <c r="H4" i="4"/>
  <c r="L26" i="8" l="1"/>
  <c r="F5" i="21"/>
  <c r="J4" i="5"/>
  <c r="J15" i="6" s="1"/>
  <c r="L15" i="6" s="1"/>
  <c r="H6" i="4"/>
  <c r="D5" i="21"/>
  <c r="D27" i="21" s="1"/>
  <c r="E5" i="21"/>
  <c r="E36" i="21" l="1"/>
  <c r="H28" i="1"/>
  <c r="H16" i="27"/>
  <c r="F36" i="21"/>
  <c r="I28" i="1"/>
  <c r="H36" i="21"/>
</calcChain>
</file>

<file path=xl/comments1.xml><?xml version="1.0" encoding="utf-8"?>
<comments xmlns="http://schemas.openxmlformats.org/spreadsheetml/2006/main">
  <authors>
    <author>IUSD</author>
  </authors>
  <commentList>
    <comment ref="C28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Based on Prior Year's annual average 
ADA </t>
        </r>
      </text>
    </comment>
  </commentList>
</comments>
</file>

<file path=xl/comments2.xml><?xml version="1.0" encoding="utf-8"?>
<comments xmlns="http://schemas.openxmlformats.org/spreadsheetml/2006/main">
  <authors>
    <author>IUSD</author>
  </authors>
  <commentList>
    <comment ref="F4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Deliberately double counts SDC &amp; ELL</t>
        </r>
      </text>
    </comment>
    <comment ref="F5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Deliberately double counts SDC &amp; ELL</t>
        </r>
      </text>
    </comment>
  </commentList>
</comments>
</file>

<file path=xl/comments3.xml><?xml version="1.0" encoding="utf-8"?>
<comments xmlns="http://schemas.openxmlformats.org/spreadsheetml/2006/main">
  <authors>
    <author>IUSD</author>
  </authors>
  <commentList>
    <comment ref="F4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Deliberately double couonts SDC &amp; ELL</t>
        </r>
      </text>
    </comment>
    <comment ref="H15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Proportionate share of base clerical allocation</t>
        </r>
      </text>
    </comment>
    <comment ref="J15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Elementary Allocation + one-half middle base allocation</t>
        </r>
      </text>
    </comment>
  </commentList>
</comments>
</file>

<file path=xl/comments4.xml><?xml version="1.0" encoding="utf-8"?>
<comments xmlns="http://schemas.openxmlformats.org/spreadsheetml/2006/main">
  <authors>
    <author>IUSD</author>
  </authors>
  <commentList>
    <comment ref="F33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Proportion of Middle School Base Allocation
</t>
        </r>
      </text>
    </comment>
    <comment ref="H33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Elementary allocation plus middle school Certificated allocation x 2 (covert to classified)</t>
        </r>
      </text>
    </comment>
    <comment ref="I33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One-half elementary allocation (covert to certificated) plus middle school Certificated allocation</t>
        </r>
      </text>
    </comment>
  </commentList>
</comments>
</file>

<file path=xl/comments5.xml><?xml version="1.0" encoding="utf-8"?>
<comments xmlns="http://schemas.openxmlformats.org/spreadsheetml/2006/main">
  <authors>
    <author>IUSD</author>
  </authors>
  <commentList>
    <comment ref="E16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Proportion of Middle School Base Allocation</t>
        </r>
      </text>
    </comment>
  </commentList>
</comments>
</file>

<file path=xl/comments6.xml><?xml version="1.0" encoding="utf-8"?>
<comments xmlns="http://schemas.openxmlformats.org/spreadsheetml/2006/main">
  <authors>
    <author>IUSD</author>
  </authors>
  <commentList>
    <comment ref="C46" authorId="0" shapeId="0">
      <text>
        <r>
          <rPr>
            <b/>
            <sz val="8"/>
            <color indexed="81"/>
            <rFont val="Tahoma"/>
            <family val="2"/>
          </rPr>
          <t>IUSD:</t>
        </r>
        <r>
          <rPr>
            <sz val="8"/>
            <color indexed="81"/>
            <rFont val="Tahoma"/>
            <family val="2"/>
          </rPr>
          <t xml:space="preserve">
Based on Prior Year's annual average 
ADA </t>
        </r>
      </text>
    </comment>
  </commentList>
</comments>
</file>

<file path=xl/sharedStrings.xml><?xml version="1.0" encoding="utf-8"?>
<sst xmlns="http://schemas.openxmlformats.org/spreadsheetml/2006/main" count="804" uniqueCount="301">
  <si>
    <t>School</t>
  </si>
  <si>
    <t>FTE</t>
  </si>
  <si>
    <t xml:space="preserve"> </t>
  </si>
  <si>
    <t>SDC</t>
  </si>
  <si>
    <t>ELL</t>
  </si>
  <si>
    <t>Total</t>
  </si>
  <si>
    <t>Existing</t>
  </si>
  <si>
    <t>MIDDLE SCHOOLS</t>
  </si>
  <si>
    <t>HIGH SCHOOLS</t>
  </si>
  <si>
    <t>Base Allocation:</t>
  </si>
  <si>
    <t>Base Weighted Enrollment:</t>
  </si>
  <si>
    <t>Elementary</t>
  </si>
  <si>
    <t>Clerical</t>
  </si>
  <si>
    <t>CBEDS</t>
  </si>
  <si>
    <t>Base Enrollment:</t>
  </si>
  <si>
    <t>Proposed</t>
  </si>
  <si>
    <t>ELMag</t>
  </si>
  <si>
    <t>LAN Administration Support</t>
  </si>
  <si>
    <t>Enrollment Increment:</t>
  </si>
  <si>
    <t>Per Increment $:</t>
  </si>
  <si>
    <t>High School</t>
  </si>
  <si>
    <t>SDC-sev</t>
  </si>
  <si>
    <t>Convert up to 0.25 of allocation</t>
  </si>
  <si>
    <t>MediaTech</t>
  </si>
  <si>
    <t>Additional FTE Qualification:</t>
  </si>
  <si>
    <t>Allocation Increment:</t>
  </si>
  <si>
    <t>Calculated on reaching full increment to qualify</t>
  </si>
  <si>
    <t>Allocation Increment (Floor):</t>
  </si>
  <si>
    <t>AP</t>
  </si>
  <si>
    <t>Library/Media</t>
  </si>
  <si>
    <t>LAN</t>
  </si>
  <si>
    <t>Health</t>
  </si>
  <si>
    <t>PrmdcBk</t>
  </si>
  <si>
    <t>Title I</t>
  </si>
  <si>
    <t>Middle Schools</t>
  </si>
  <si>
    <t>High Schools</t>
  </si>
  <si>
    <t>Allocation Increment (floor):</t>
  </si>
  <si>
    <t>Ratio:</t>
  </si>
  <si>
    <t>Schl#</t>
  </si>
  <si>
    <t>Combined</t>
  </si>
  <si>
    <t>Enrollment</t>
  </si>
  <si>
    <t>Classified</t>
  </si>
  <si>
    <t>Certificated</t>
  </si>
  <si>
    <t>Additional Hour/Wk Qualification:</t>
  </si>
  <si>
    <t>K-8</t>
  </si>
  <si>
    <t>Certificated FTE</t>
  </si>
  <si>
    <t>Annual Dollars</t>
  </si>
  <si>
    <t>Classified FTE</t>
  </si>
  <si>
    <t>Allocation Definition</t>
  </si>
  <si>
    <t>Health Clerk</t>
  </si>
  <si>
    <t>Asst Principal</t>
  </si>
  <si>
    <t>Notes:</t>
  </si>
  <si>
    <t>Conversion to non-office staff not permitted</t>
  </si>
  <si>
    <t>Convert to add'l days or hours; or short term employee (sub); clerical only</t>
  </si>
  <si>
    <t>Convert up to 0.5 of allocation</t>
  </si>
  <si>
    <t>Days per Week</t>
  </si>
  <si>
    <t>Conversion to non-administrative staff not permitted</t>
  </si>
  <si>
    <t>Safe Schools</t>
  </si>
  <si>
    <t>Columbine</t>
  </si>
  <si>
    <t>District</t>
  </si>
  <si>
    <t>City Grant</t>
  </si>
  <si>
    <t>Source</t>
  </si>
  <si>
    <t>Total:</t>
  </si>
  <si>
    <t>State $ for augmentation</t>
  </si>
  <si>
    <t>Should be a stipend position only</t>
  </si>
  <si>
    <t>*</t>
  </si>
  <si>
    <t>Cert</t>
  </si>
  <si>
    <t>Goal is to create a minimum of two Media Tech I positions (not to exceed 29.75 hrs/wk)</t>
  </si>
  <si>
    <t>All existing non-Media Tech are grandfathered, but hours are frozen</t>
  </si>
  <si>
    <t>Any augmentations will be at Media Tech I level (Range 15)</t>
  </si>
  <si>
    <t>Allowed to supplant cost of existing non-Media Tech I personnel with allocation (but don't enhance)</t>
  </si>
  <si>
    <t xml:space="preserve">7 </t>
  </si>
  <si>
    <t xml:space="preserve">8 </t>
  </si>
  <si>
    <t>SUBT</t>
  </si>
  <si>
    <t>TOTAL</t>
  </si>
  <si>
    <t xml:space="preserve">9 </t>
  </si>
  <si>
    <t>10</t>
  </si>
  <si>
    <t>11</t>
  </si>
  <si>
    <t>12</t>
  </si>
  <si>
    <t>M I D D L E   S C H O O L S</t>
  </si>
  <si>
    <t>H I G H   S C H O O L S</t>
  </si>
  <si>
    <t>K</t>
  </si>
  <si>
    <t>SDC-Sev</t>
  </si>
  <si>
    <t>Kindergarten</t>
  </si>
  <si>
    <t>Primary</t>
  </si>
  <si>
    <t>Upper</t>
  </si>
  <si>
    <t>Staffing Ratios</t>
  </si>
  <si>
    <t>K-8 Schools</t>
  </si>
  <si>
    <t>Overall</t>
  </si>
  <si>
    <t>Humanities</t>
  </si>
  <si>
    <t>CSR</t>
  </si>
  <si>
    <t>English</t>
  </si>
  <si>
    <t>Social Studies</t>
  </si>
  <si>
    <t>Middle Schl Staffing Ratios</t>
  </si>
  <si>
    <t>High Schl Staffing Ratios</t>
  </si>
  <si>
    <t>Average Class Size</t>
  </si>
  <si>
    <t>Augmentations</t>
  </si>
  <si>
    <t>Theortcl</t>
  </si>
  <si>
    <t>Difference</t>
  </si>
  <si>
    <t>HEALTH</t>
  </si>
  <si>
    <t>LIBRARY MEDIA</t>
  </si>
  <si>
    <t>ELEMENTARY TEACHERS</t>
  </si>
  <si>
    <t>SECONDARY TEACHERS</t>
  </si>
  <si>
    <t>HIGH SCHOOL COUNSELOR</t>
  </si>
  <si>
    <t>MIDDLE SCHOOL COUNSELOR</t>
  </si>
  <si>
    <t>HIGH SCHOOL CLERICAL</t>
  </si>
  <si>
    <t>MIDDLE SCHOOL CLERICAL</t>
  </si>
  <si>
    <t>ELEMENTARY CLERICAL</t>
  </si>
  <si>
    <t>Base</t>
  </si>
  <si>
    <t>Creekside Staffing Ratio</t>
  </si>
  <si>
    <t>Secondary FTE over 1.0 may be converted to classified at a ratio of 2 for 1</t>
  </si>
  <si>
    <t>3.95 Hour Days per Week</t>
  </si>
  <si>
    <t>$$$</t>
  </si>
  <si>
    <t>NOTES:</t>
  </si>
  <si>
    <t>N O T E S:</t>
  </si>
  <si>
    <t xml:space="preserve">Elementary allocation plus middle school </t>
  </si>
  <si>
    <t>Certificated allocation x 2 (covert to classified)</t>
  </si>
  <si>
    <t>K-8 MS Allocation Increment:</t>
  </si>
  <si>
    <t>Convert to add'l days or hours; or short term employee; clerical only (range 15/step 3)</t>
  </si>
  <si>
    <t>Convert to add'l days or hours; or short term employee (sub); clerical only (range 17/step 3)</t>
  </si>
  <si>
    <t>Allocation</t>
  </si>
  <si>
    <t>SocStud</t>
  </si>
  <si>
    <t>Alloc.</t>
  </si>
  <si>
    <t>Conversion based on Clerk III - range 17/step 3</t>
  </si>
  <si>
    <r>
      <t xml:space="preserve">Conversion based on Clerk III - </t>
    </r>
    <r>
      <rPr>
        <b/>
        <i/>
        <sz val="10"/>
        <rFont val="Arial"/>
        <family val="2"/>
      </rPr>
      <t>range 17/step 3</t>
    </r>
  </si>
  <si>
    <t>Conversion based on Clerk II - range 15/step 3</t>
  </si>
  <si>
    <t xml:space="preserve">Days per week: One day equals 3.95 hours </t>
  </si>
  <si>
    <t>Conversion to Certificated (or other non-Media Tech Classified) based on Media Tech I - range 15/step 6</t>
  </si>
  <si>
    <t>Classified Allocation</t>
  </si>
  <si>
    <t>School Name</t>
  </si>
  <si>
    <t>Enroll</t>
  </si>
  <si>
    <t>Hlth</t>
  </si>
  <si>
    <t>Tch</t>
  </si>
  <si>
    <t>MedTech</t>
  </si>
  <si>
    <t>Dys/Wk</t>
  </si>
  <si>
    <t>Coun</t>
  </si>
  <si>
    <t>Lib/Med</t>
  </si>
  <si>
    <t>Assumptions</t>
  </si>
  <si>
    <t xml:space="preserve">Elementary </t>
  </si>
  <si>
    <t>Load</t>
  </si>
  <si>
    <t>Annual Hour Bank</t>
  </si>
  <si>
    <t>Break Points/Bank</t>
  </si>
  <si>
    <t>Load Formula:</t>
  </si>
  <si>
    <t>Count enrollment once (includes ELL; excludes SDC)</t>
  </si>
  <si>
    <t>Count SDC twice</t>
  </si>
  <si>
    <t>Count ELL as second time (already included in enrollment count for first time)</t>
  </si>
  <si>
    <t>Count enrollment in excess of 700 twice</t>
  </si>
  <si>
    <t>Middle School</t>
  </si>
  <si>
    <t>Count enrollment once (includes ELL and SDC)</t>
  </si>
  <si>
    <t>Count SDC a second time (already included in enrollment count for first time)</t>
  </si>
  <si>
    <t>Hire permanent staff only in .5 increments; Hours in excess of .5 are placed in bank at $15/hour rate</t>
  </si>
  <si>
    <t>Clerical Augmentation</t>
  </si>
  <si>
    <t>Annual</t>
  </si>
  <si>
    <t>Hour Bank</t>
  </si>
  <si>
    <t>Break-Point/Bank</t>
  </si>
  <si>
    <t>Allocation Rate</t>
  </si>
  <si>
    <t>Assistant Principals</t>
  </si>
  <si>
    <t>Floor:</t>
  </si>
  <si>
    <t>Guidance</t>
  </si>
  <si>
    <t>Media</t>
  </si>
  <si>
    <t>0506 Alloc</t>
  </si>
  <si>
    <t>0506 allocation = .5 certificated</t>
  </si>
  <si>
    <t>Current</t>
  </si>
  <si>
    <t>- AP diff</t>
  </si>
  <si>
    <t>Contract Lang</t>
  </si>
  <si>
    <t>Increment:</t>
  </si>
  <si>
    <t>Hourly Rate</t>
  </si>
  <si>
    <t>ASSISTANT PRINCIPALS</t>
  </si>
  <si>
    <t>keep formula maxing at 2.0</t>
  </si>
  <si>
    <t>FTE Increment:</t>
  </si>
  <si>
    <t>Assumption:</t>
  </si>
  <si>
    <t>Maximum Allocation:</t>
  </si>
  <si>
    <t>25 hours</t>
  </si>
  <si>
    <t>Max Allocation:</t>
  </si>
  <si>
    <t>includes 450:1 counseling</t>
  </si>
  <si>
    <t>SCHOOL ALLOCATIONS</t>
  </si>
  <si>
    <t>9th CSR</t>
  </si>
  <si>
    <t>Elem AP / Step 1</t>
  </si>
  <si>
    <t>w/ estimated 3% cola</t>
  </si>
  <si>
    <t>SDC Sev</t>
  </si>
  <si>
    <t>Elementary AP allocation is $$$ and may be spent at site's discretion for staffing</t>
  </si>
  <si>
    <t>*CBEDS enrollment 10/3/07</t>
  </si>
  <si>
    <t>* Secondary "Enroll" includes SDC</t>
  </si>
  <si>
    <t>allocations revised as of Nov 07</t>
  </si>
  <si>
    <t>*High School "Enroll" includes 1/6 of math 8th graders (for attending 1 period)</t>
  </si>
  <si>
    <t>Cust</t>
  </si>
  <si>
    <t>see elem</t>
  </si>
  <si>
    <t>*Custodial allocation from separate spreadsheet</t>
  </si>
  <si>
    <t>Middle</t>
  </si>
  <si>
    <t>High</t>
  </si>
  <si>
    <r>
      <t xml:space="preserve">LAN </t>
    </r>
    <r>
      <rPr>
        <i/>
        <sz val="8"/>
        <rFont val="Arial"/>
        <family val="2"/>
      </rPr>
      <t>(from 9/28/06 data)</t>
    </r>
  </si>
  <si>
    <t>Avg cert = $74,090</t>
  </si>
  <si>
    <t>15/6 class = $32,400</t>
  </si>
  <si>
    <t>.5 X 74,090 = 37045/32,400</t>
  </si>
  <si>
    <t>=1.14 class fte equivalent</t>
  </si>
  <si>
    <t>~ conversion to Media Tech I - Range 15/Step 3</t>
  </si>
  <si>
    <t>8th Mth</t>
  </si>
  <si>
    <t>AP adj</t>
  </si>
  <si>
    <t>AdjAlloc</t>
  </si>
  <si>
    <t># days</t>
  </si>
  <si>
    <t>0809</t>
  </si>
  <si>
    <t>$$$ conversion</t>
  </si>
  <si>
    <t>School:</t>
  </si>
  <si>
    <t>E L E M E N T A R Y</t>
  </si>
  <si>
    <t>Elem</t>
  </si>
  <si>
    <t>Librarian</t>
  </si>
  <si>
    <t>ELEM</t>
  </si>
  <si>
    <t>K- 8</t>
  </si>
  <si>
    <t>XXX</t>
  </si>
  <si>
    <t>Range 15/Step 3</t>
  </si>
  <si>
    <t>Range 17/Step 3</t>
  </si>
  <si>
    <t>FTE Aug</t>
  </si>
  <si>
    <t>Plaza Vista</t>
  </si>
  <si>
    <t>K-8 - Middle</t>
  </si>
  <si>
    <t>K-8 - elementary</t>
  </si>
  <si>
    <t>K - 8 Middle</t>
  </si>
  <si>
    <t>*AP</t>
  </si>
  <si>
    <t>K - 8</t>
  </si>
  <si>
    <t>elem</t>
  </si>
  <si>
    <t>Brywood</t>
  </si>
  <si>
    <t>Teacher Staffing</t>
  </si>
  <si>
    <t>Kinder</t>
  </si>
  <si>
    <t>Adj.</t>
  </si>
  <si>
    <t>Elementary Teacher Staffing</t>
  </si>
  <si>
    <t>MS Teacher Staffing</t>
  </si>
  <si>
    <t>* Teacher allocation is adjusted based on difference between AP allocation and 3.0</t>
  </si>
  <si>
    <t>call HR</t>
  </si>
  <si>
    <t>[enter school name]</t>
  </si>
  <si>
    <t>*ALLOCATIONS "PLAYSHEET"</t>
  </si>
  <si>
    <t>* Official staffing allocations are authorized through Human Resources</t>
  </si>
  <si>
    <t>Alderwood Basics</t>
  </si>
  <si>
    <t>Bonita Canyon</t>
  </si>
  <si>
    <t>Canyon View</t>
  </si>
  <si>
    <t>College Park</t>
  </si>
  <si>
    <t>Culverdale</t>
  </si>
  <si>
    <t>Deerfield</t>
  </si>
  <si>
    <t>Eastshore</t>
  </si>
  <si>
    <t>Woodbury</t>
  </si>
  <si>
    <t>Greentree</t>
  </si>
  <si>
    <t>Meadowpark</t>
  </si>
  <si>
    <t>Northwood Elem</t>
  </si>
  <si>
    <t>Oak Creek</t>
  </si>
  <si>
    <t>Santiago Hills</t>
  </si>
  <si>
    <t>Springbrook</t>
  </si>
  <si>
    <t>Stone Creek</t>
  </si>
  <si>
    <t>Turtle Rock</t>
  </si>
  <si>
    <t>University Park</t>
  </si>
  <si>
    <t>Vista Verde</t>
  </si>
  <si>
    <t>Westpark</t>
  </si>
  <si>
    <t>Last Year</t>
  </si>
  <si>
    <t>NHS</t>
  </si>
  <si>
    <t>UHS</t>
  </si>
  <si>
    <t>WHS</t>
  </si>
  <si>
    <t>IRVINE</t>
  </si>
  <si>
    <t>LSMS</t>
  </si>
  <si>
    <t>RMS</t>
  </si>
  <si>
    <t>SVMS</t>
  </si>
  <si>
    <t>SLMS</t>
  </si>
  <si>
    <t>PV</t>
  </si>
  <si>
    <t>VV</t>
  </si>
  <si>
    <t xml:space="preserve">see below for last year numbers     </t>
  </si>
  <si>
    <t xml:space="preserve">see below for last year's numbers     </t>
  </si>
  <si>
    <t>1st</t>
  </si>
  <si>
    <t>2nd</t>
  </si>
  <si>
    <t>3rd</t>
  </si>
  <si>
    <t>Stonegate</t>
  </si>
  <si>
    <t>IPSF/City</t>
  </si>
  <si>
    <t>Hrs/Wk</t>
  </si>
  <si>
    <t>Inst Asst</t>
  </si>
  <si>
    <t>ADD TO ABOVE</t>
  </si>
  <si>
    <t>FTE*</t>
  </si>
  <si>
    <t xml:space="preserve">*  does not include IPSF/City FTE below </t>
  </si>
  <si>
    <t>FTE **</t>
  </si>
  <si>
    <t xml:space="preserve">** does not include IPSF/City FTE below </t>
  </si>
  <si>
    <t>VMS</t>
  </si>
  <si>
    <t>Base Weighted Enrollment K-8:</t>
  </si>
  <si>
    <t>H Geom</t>
  </si>
  <si>
    <t>Base K-8 Allocation:</t>
  </si>
  <si>
    <t>Additional K-8 FTE Qual:</t>
  </si>
  <si>
    <t>JTMS</t>
  </si>
  <si>
    <t>2013/14 Original Staffing Rations were:</t>
  </si>
  <si>
    <t xml:space="preserve">Ratios were changed to 2 less for 2014/15. </t>
  </si>
  <si>
    <t>Previous staffing rations for MS/HS - was 32</t>
  </si>
  <si>
    <t>2013/14</t>
  </si>
  <si>
    <t>Cypress Village</t>
  </si>
  <si>
    <t>Portola Springs</t>
  </si>
  <si>
    <t>IPSF/City/BB</t>
  </si>
  <si>
    <t>MS .14</t>
  </si>
  <si>
    <t>2014-15IPSF/City/BB</t>
  </si>
  <si>
    <t>14-15 FTE</t>
  </si>
  <si>
    <t>PHS</t>
  </si>
  <si>
    <t>MS .12</t>
  </si>
  <si>
    <t>BP</t>
  </si>
  <si>
    <t>Secondary</t>
  </si>
  <si>
    <t>Newcomers</t>
  </si>
  <si>
    <t>2016/17 - took H Geom section off - they used to get a .2 FTE but no more</t>
  </si>
  <si>
    <t>2018/19</t>
  </si>
  <si>
    <t>Previous staffing rations for MS/HS - was 31</t>
  </si>
  <si>
    <t>H Geom Adj</t>
  </si>
  <si>
    <t>19-20 FTE</t>
  </si>
  <si>
    <t>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</si>
</sst>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.0_);_(* \(#,##0.0\);_(* &quot;-&quot;_);_(@_)"/>
    <numFmt numFmtId="166" formatCode="_(* #,##0.00_);_(* \(#,##0.00\);_(* &quot;-&quot;_);_(@_)"/>
    <numFmt numFmtId="167" formatCode="_(* #,##0.000_);_(* \(#,##0.000\);_(* &quot;-&quot;_);_(@_)"/>
    <numFmt numFmtId="168" formatCode="_(* #,##0.0_);_(* \(#,##0.0\);_(* &quot;-&quot;?_);_(@_)"/>
    <numFmt numFmtId="169" formatCode="0.0"/>
    <numFmt numFmtId="170" formatCode="#,##0.0_);\(#,##0.0\)"/>
    <numFmt numFmtId="171" formatCode="_(&quot;$&quot;* #,##0_);_(&quot;$&quot;* \(#,##0\);_(&quot;$&quot;* &quot;-&quot;??_);_(@_)"/>
    <numFmt numFmtId="172" formatCode="_(* #,##0.0_);_(* \(#,##0.0\);_(* &quot;-&quot;??_);_(@_)"/>
    <numFmt numFmtId="173" formatCode="_(* #,##0_);_(* \(#,##0\);_(* &quot;-&quot;??_);_(@_)"/>
    <numFmt numFmtId="174" formatCode="_(* #,##0.00_);_(* \(#,##0.00\);_(* &quot;-&quot;?_);_(@_)"/>
    <numFmt numFmtId="175" formatCode="#,##0.000"/>
    <numFmt numFmtId="176" formatCode="0.00_);\(0.00\)"/>
    <numFmt numFmtId="177" formatCode="#,##0.000_);\(#,##0.000\)"/>
    <numFmt numFmtId="178" formatCode="_(* #,##0.000_);_(* \(#,##0.000\);_(* &quot;-&quot;??_);_(@_)"/>
    <numFmt numFmtId="179" formatCode="0_);\(0\)"/>
    <numFmt numFmtId="180" formatCode="&quot; &quot;&quot;$&quot;#,##0.00&quot; &quot;;&quot; &quot;&quot;$&quot;&quot;(&quot;#,##0.00&quot;)&quot;;&quot; &quot;&quot;$&quot;&quot;-&quot;00&quot; &quot;;&quot; &quot;@&quot; &quot;"/>
    <numFmt numFmtId="181" formatCode="0.000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20"/>
      <name val="Arial"/>
      <family val="2"/>
    </font>
    <font>
      <b/>
      <sz val="10"/>
      <color indexed="16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ahoma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theme="3" tint="0.39997558519241921"/>
      <name val="Arial"/>
      <family val="2"/>
    </font>
    <font>
      <sz val="14"/>
      <name val="Arial"/>
      <family val="2"/>
    </font>
    <font>
      <sz val="10"/>
      <color theme="4"/>
      <name val="Arial"/>
      <family val="2"/>
    </font>
    <font>
      <b/>
      <sz val="14"/>
      <name val="Arial"/>
      <family val="2"/>
    </font>
    <font>
      <b/>
      <sz val="14"/>
      <color theme="4"/>
      <name val="Arial"/>
      <family val="2"/>
    </font>
    <font>
      <b/>
      <i/>
      <sz val="14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"/>
      <family val="2"/>
    </font>
    <font>
      <b/>
      <sz val="10"/>
      <color theme="3"/>
      <name val="Arial"/>
      <family val="2"/>
    </font>
    <font>
      <b/>
      <i/>
      <sz val="10"/>
      <color theme="5" tint="-0.249977111117893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2"/>
      <name val="Helv"/>
    </font>
    <font>
      <u/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4" tint="-0.249977111117893"/>
      <name val="Arial"/>
      <family val="2"/>
    </font>
    <font>
      <sz val="14"/>
      <color rgb="FFFF0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6DEE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9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7" fillId="0" borderId="0"/>
    <xf numFmtId="180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5" fillId="0" borderId="0"/>
    <xf numFmtId="44" fontId="5" fillId="0" borderId="0" applyFont="0" applyFill="0" applyBorder="0" applyAlignment="0" applyProtection="0"/>
    <xf numFmtId="0" fontId="3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58" applyNumberFormat="0" applyFill="0" applyAlignment="0" applyProtection="0"/>
    <xf numFmtId="0" fontId="43" fillId="0" borderId="59" applyNumberFormat="0" applyFill="0" applyAlignment="0" applyProtection="0"/>
    <xf numFmtId="0" fontId="44" fillId="0" borderId="60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61" applyNumberFormat="0" applyAlignment="0" applyProtection="0"/>
    <xf numFmtId="0" fontId="49" fillId="14" borderId="62" applyNumberFormat="0" applyAlignment="0" applyProtection="0"/>
    <xf numFmtId="0" fontId="50" fillId="14" borderId="61" applyNumberFormat="0" applyAlignment="0" applyProtection="0"/>
    <xf numFmtId="0" fontId="51" fillId="0" borderId="63" applyNumberFormat="0" applyFill="0" applyAlignment="0" applyProtection="0"/>
    <xf numFmtId="0" fontId="52" fillId="15" borderId="64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66" applyNumberFormat="0" applyFill="0" applyAlignment="0" applyProtection="0"/>
    <xf numFmtId="0" fontId="5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56" fillId="28" borderId="0" applyNumberFormat="0" applyBorder="0" applyAlignment="0" applyProtection="0"/>
    <xf numFmtId="0" fontId="5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56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16" borderId="65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16" borderId="65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16" borderId="65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5" fillId="0" borderId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56" fillId="20" borderId="0" applyNumberFormat="0" applyBorder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6" fillId="17" borderId="0" applyNumberFormat="0" applyBorder="0" applyAlignment="0" applyProtection="0"/>
    <xf numFmtId="0" fontId="56" fillId="21" borderId="0" applyNumberFormat="0" applyBorder="0" applyAlignment="0" applyProtection="0"/>
    <xf numFmtId="0" fontId="56" fillId="25" borderId="0" applyNumberFormat="0" applyBorder="0" applyAlignment="0" applyProtection="0"/>
    <xf numFmtId="0" fontId="56" fillId="29" borderId="0" applyNumberFormat="0" applyBorder="0" applyAlignment="0" applyProtection="0"/>
    <xf numFmtId="0" fontId="56" fillId="37" borderId="0" applyNumberFormat="0" applyBorder="0" applyAlignment="0" applyProtection="0"/>
    <xf numFmtId="0" fontId="46" fillId="11" borderId="0" applyNumberFormat="0" applyBorder="0" applyAlignment="0" applyProtection="0"/>
    <xf numFmtId="0" fontId="50" fillId="14" borderId="61" applyNumberFormat="0" applyAlignment="0" applyProtection="0"/>
    <xf numFmtId="44" fontId="5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45" fillId="10" borderId="0" applyNumberFormat="0" applyBorder="0" applyAlignment="0" applyProtection="0"/>
    <xf numFmtId="0" fontId="42" fillId="0" borderId="58" applyNumberFormat="0" applyFill="0" applyAlignment="0" applyProtection="0"/>
    <xf numFmtId="0" fontId="43" fillId="0" borderId="59" applyNumberFormat="0" applyFill="0" applyAlignment="0" applyProtection="0"/>
    <xf numFmtId="0" fontId="44" fillId="0" borderId="60" applyNumberFormat="0" applyFill="0" applyAlignment="0" applyProtection="0"/>
    <xf numFmtId="0" fontId="44" fillId="0" borderId="0" applyNumberFormat="0" applyFill="0" applyBorder="0" applyAlignment="0" applyProtection="0"/>
    <xf numFmtId="0" fontId="48" fillId="13" borderId="61" applyNumberFormat="0" applyAlignment="0" applyProtection="0"/>
    <xf numFmtId="0" fontId="51" fillId="0" borderId="63" applyNumberFormat="0" applyFill="0" applyAlignment="0" applyProtection="0"/>
    <xf numFmtId="0" fontId="47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49" fillId="14" borderId="62" applyNumberFormat="0" applyAlignment="0" applyProtection="0"/>
    <xf numFmtId="9" fontId="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55" fillId="0" borderId="6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16" borderId="6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16" borderId="65" applyNumberFormat="0" applyFont="0" applyAlignment="0" applyProtection="0"/>
  </cellStyleXfs>
  <cellXfs count="674">
    <xf numFmtId="0" fontId="0" fillId="0" borderId="0" xfId="0"/>
    <xf numFmtId="0" fontId="0" fillId="0" borderId="0" xfId="0" applyBorder="1"/>
    <xf numFmtId="2" fontId="0" fillId="0" borderId="0" xfId="0" applyNumberFormat="1"/>
    <xf numFmtId="41" fontId="0" fillId="0" borderId="0" xfId="0" applyNumberFormat="1"/>
    <xf numFmtId="5" fontId="0" fillId="0" borderId="0" xfId="0" applyNumberFormat="1"/>
    <xf numFmtId="166" fontId="0" fillId="0" borderId="0" xfId="0" applyNumberFormat="1"/>
    <xf numFmtId="41" fontId="0" fillId="0" borderId="1" xfId="0" applyNumberFormat="1" applyBorder="1"/>
    <xf numFmtId="41" fontId="7" fillId="0" borderId="1" xfId="0" applyNumberFormat="1" applyFont="1" applyBorder="1"/>
    <xf numFmtId="166" fontId="0" fillId="0" borderId="1" xfId="0" applyNumberFormat="1" applyBorder="1"/>
    <xf numFmtId="5" fontId="10" fillId="0" borderId="0" xfId="0" applyNumberFormat="1" applyFont="1"/>
    <xf numFmtId="41" fontId="7" fillId="0" borderId="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 wrapText="1"/>
    </xf>
    <xf numFmtId="44" fontId="5" fillId="0" borderId="0" xfId="1" applyFont="1"/>
    <xf numFmtId="43" fontId="0" fillId="0" borderId="0" xfId="0" applyNumberFormat="1"/>
    <xf numFmtId="44" fontId="0" fillId="0" borderId="0" xfId="1" applyFont="1"/>
    <xf numFmtId="166" fontId="0" fillId="0" borderId="0" xfId="0" applyNumberFormat="1" applyBorder="1"/>
    <xf numFmtId="41" fontId="0" fillId="0" borderId="2" xfId="0" applyNumberFormat="1" applyBorder="1"/>
    <xf numFmtId="41" fontId="0" fillId="0" borderId="0" xfId="0" applyNumberFormat="1" applyBorder="1"/>
    <xf numFmtId="41" fontId="9" fillId="0" borderId="0" xfId="0" applyNumberFormat="1" applyFont="1" applyBorder="1" applyAlignment="1">
      <alignment horizontal="center"/>
    </xf>
    <xf numFmtId="41" fontId="0" fillId="0" borderId="0" xfId="0" applyNumberFormat="1" applyAlignment="1">
      <alignment horizontal="right"/>
    </xf>
    <xf numFmtId="44" fontId="0" fillId="0" borderId="0" xfId="1" applyFont="1" applyBorder="1"/>
    <xf numFmtId="0" fontId="7" fillId="0" borderId="0" xfId="0" applyFont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41" fontId="7" fillId="0" borderId="0" xfId="0" applyNumberFormat="1" applyFont="1" applyBorder="1"/>
    <xf numFmtId="164" fontId="0" fillId="0" borderId="0" xfId="0" applyNumberFormat="1" applyBorder="1"/>
    <xf numFmtId="0" fontId="0" fillId="0" borderId="3" xfId="0" applyBorder="1"/>
    <xf numFmtId="41" fontId="8" fillId="0" borderId="1" xfId="0" applyNumberFormat="1" applyFont="1" applyBorder="1"/>
    <xf numFmtId="41" fontId="0" fillId="0" borderId="5" xfId="0" applyNumberFormat="1" applyBorder="1"/>
    <xf numFmtId="41" fontId="0" fillId="0" borderId="6" xfId="0" applyNumberFormat="1" applyBorder="1"/>
    <xf numFmtId="44" fontId="0" fillId="0" borderId="6" xfId="1" applyFont="1" applyBorder="1" applyAlignment="1">
      <alignment horizontal="right"/>
    </xf>
    <xf numFmtId="41" fontId="0" fillId="0" borderId="7" xfId="0" applyNumberFormat="1" applyBorder="1"/>
    <xf numFmtId="44" fontId="0" fillId="0" borderId="0" xfId="1" applyFont="1" applyBorder="1" applyAlignment="1">
      <alignment horizontal="right"/>
    </xf>
    <xf numFmtId="41" fontId="0" fillId="0" borderId="8" xfId="0" applyNumberFormat="1" applyBorder="1"/>
    <xf numFmtId="41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1" fontId="11" fillId="0" borderId="9" xfId="0" applyNumberFormat="1" applyFont="1" applyBorder="1"/>
    <xf numFmtId="43" fontId="11" fillId="0" borderId="10" xfId="0" applyNumberFormat="1" applyFont="1" applyBorder="1"/>
    <xf numFmtId="41" fontId="11" fillId="0" borderId="10" xfId="0" applyNumberFormat="1" applyFont="1" applyBorder="1"/>
    <xf numFmtId="39" fontId="11" fillId="0" borderId="10" xfId="0" applyNumberFormat="1" applyFont="1" applyBorder="1"/>
    <xf numFmtId="41" fontId="11" fillId="0" borderId="9" xfId="0" applyNumberFormat="1" applyFont="1" applyBorder="1" applyAlignment="1">
      <alignment horizontal="left"/>
    </xf>
    <xf numFmtId="43" fontId="11" fillId="0" borderId="10" xfId="0" applyNumberFormat="1" applyFont="1" applyBorder="1" applyAlignment="1">
      <alignment horizontal="left"/>
    </xf>
    <xf numFmtId="0" fontId="11" fillId="0" borderId="11" xfId="0" applyFont="1" applyBorder="1"/>
    <xf numFmtId="41" fontId="11" fillId="0" borderId="11" xfId="0" applyNumberFormat="1" applyFont="1" applyBorder="1"/>
    <xf numFmtId="5" fontId="7" fillId="0" borderId="1" xfId="1" applyNumberFormat="1" applyFont="1" applyBorder="1"/>
    <xf numFmtId="44" fontId="7" fillId="0" borderId="1" xfId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41" fontId="10" fillId="0" borderId="0" xfId="0" applyNumberFormat="1" applyFont="1" applyBorder="1"/>
    <xf numFmtId="41" fontId="7" fillId="0" borderId="1" xfId="0" applyNumberFormat="1" applyFont="1" applyBorder="1" applyAlignment="1">
      <alignment horizontal="center" wrapText="1"/>
    </xf>
    <xf numFmtId="41" fontId="8" fillId="0" borderId="1" xfId="0" applyNumberFormat="1" applyFont="1" applyBorder="1" applyAlignment="1">
      <alignment horizontal="center" wrapText="1"/>
    </xf>
    <xf numFmtId="3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0" fontId="0" fillId="0" borderId="12" xfId="0" applyBorder="1"/>
    <xf numFmtId="41" fontId="11" fillId="0" borderId="0" xfId="0" applyNumberFormat="1" applyFont="1" applyBorder="1"/>
    <xf numFmtId="0" fontId="7" fillId="0" borderId="0" xfId="0" applyFont="1" applyFill="1"/>
    <xf numFmtId="0" fontId="0" fillId="0" borderId="0" xfId="0" applyFill="1"/>
    <xf numFmtId="41" fontId="7" fillId="0" borderId="1" xfId="0" applyNumberFormat="1" applyFont="1" applyBorder="1" applyAlignment="1">
      <alignment horizontal="left"/>
    </xf>
    <xf numFmtId="0" fontId="7" fillId="0" borderId="0" xfId="0" applyFont="1" applyBorder="1"/>
    <xf numFmtId="43" fontId="7" fillId="0" borderId="0" xfId="0" applyNumberFormat="1" applyFont="1"/>
    <xf numFmtId="43" fontId="0" fillId="0" borderId="0" xfId="0" applyNumberFormat="1" applyBorder="1"/>
    <xf numFmtId="172" fontId="11" fillId="0" borderId="0" xfId="0" applyNumberFormat="1" applyFont="1" applyBorder="1"/>
    <xf numFmtId="41" fontId="7" fillId="0" borderId="0" xfId="0" applyNumberFormat="1" applyFont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right"/>
    </xf>
    <xf numFmtId="0" fontId="0" fillId="0" borderId="18" xfId="0" applyBorder="1"/>
    <xf numFmtId="0" fontId="7" fillId="0" borderId="1" xfId="0" applyFont="1" applyBorder="1"/>
    <xf numFmtId="0" fontId="8" fillId="0" borderId="0" xfId="0" applyFont="1"/>
    <xf numFmtId="2" fontId="8" fillId="0" borderId="0" xfId="0" applyNumberFormat="1" applyFont="1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169" fontId="14" fillId="0" borderId="0" xfId="0" applyNumberFormat="1" applyFont="1"/>
    <xf numFmtId="2" fontId="14" fillId="0" borderId="0" xfId="0" applyNumberFormat="1" applyFont="1"/>
    <xf numFmtId="42" fontId="14" fillId="0" borderId="0" xfId="1" applyNumberFormat="1" applyFont="1"/>
    <xf numFmtId="169" fontId="14" fillId="0" borderId="5" xfId="0" applyNumberFormat="1" applyFont="1" applyBorder="1"/>
    <xf numFmtId="169" fontId="14" fillId="0" borderId="7" xfId="0" applyNumberFormat="1" applyFont="1" applyBorder="1"/>
    <xf numFmtId="169" fontId="14" fillId="0" borderId="8" xfId="0" applyNumberFormat="1" applyFont="1" applyBorder="1"/>
    <xf numFmtId="2" fontId="14" fillId="0" borderId="3" xfId="0" applyNumberFormat="1" applyFont="1" applyBorder="1"/>
    <xf numFmtId="3" fontId="14" fillId="0" borderId="0" xfId="0" applyNumberFormat="1" applyFont="1"/>
    <xf numFmtId="175" fontId="14" fillId="0" borderId="0" xfId="0" applyNumberFormat="1" applyFont="1"/>
    <xf numFmtId="41" fontId="8" fillId="2" borderId="1" xfId="0" applyNumberFormat="1" applyFont="1" applyFill="1" applyBorder="1"/>
    <xf numFmtId="166" fontId="0" fillId="2" borderId="1" xfId="0" applyNumberFormat="1" applyFill="1" applyBorder="1"/>
    <xf numFmtId="41" fontId="0" fillId="2" borderId="1" xfId="0" applyNumberFormat="1" applyFill="1" applyBorder="1"/>
    <xf numFmtId="41" fontId="0" fillId="2" borderId="1" xfId="0" applyNumberFormat="1" applyFill="1" applyBorder="1" applyAlignment="1">
      <alignment horizontal="center"/>
    </xf>
    <xf numFmtId="41" fontId="0" fillId="2" borderId="1" xfId="0" applyNumberFormat="1" applyFill="1" applyBorder="1" applyAlignment="1">
      <alignment horizontal="left"/>
    </xf>
    <xf numFmtId="41" fontId="8" fillId="2" borderId="1" xfId="0" applyNumberFormat="1" applyFont="1" applyFill="1" applyBorder="1" applyAlignment="1">
      <alignment horizontal="center" wrapText="1"/>
    </xf>
    <xf numFmtId="166" fontId="0" fillId="0" borderId="1" xfId="0" applyNumberFormat="1" applyFill="1" applyBorder="1"/>
    <xf numFmtId="41" fontId="7" fillId="0" borderId="1" xfId="0" applyNumberFormat="1" applyFont="1" applyBorder="1" applyAlignment="1">
      <alignment horizontal="right"/>
    </xf>
    <xf numFmtId="41" fontId="7" fillId="0" borderId="1" xfId="0" applyNumberFormat="1" applyFont="1" applyBorder="1" applyAlignment="1">
      <alignment horizontal="right" wrapText="1"/>
    </xf>
    <xf numFmtId="166" fontId="8" fillId="2" borderId="1" xfId="0" applyNumberFormat="1" applyFont="1" applyFill="1" applyBorder="1"/>
    <xf numFmtId="169" fontId="0" fillId="2" borderId="1" xfId="0" applyNumberFormat="1" applyFill="1" applyBorder="1" applyAlignment="1">
      <alignment horizontal="right"/>
    </xf>
    <xf numFmtId="165" fontId="0" fillId="2" borderId="1" xfId="0" applyNumberFormat="1" applyFill="1" applyBorder="1" applyAlignment="1">
      <alignment horizontal="left"/>
    </xf>
    <xf numFmtId="41" fontId="8" fillId="2" borderId="1" xfId="0" applyNumberFormat="1" applyFont="1" applyFill="1" applyBorder="1" applyAlignment="1">
      <alignment horizontal="left"/>
    </xf>
    <xf numFmtId="165" fontId="8" fillId="2" borderId="1" xfId="0" applyNumberFormat="1" applyFont="1" applyFill="1" applyBorder="1" applyAlignment="1">
      <alignment horizontal="left"/>
    </xf>
    <xf numFmtId="42" fontId="8" fillId="0" borderId="0" xfId="1" applyNumberFormat="1" applyFont="1"/>
    <xf numFmtId="2" fontId="8" fillId="0" borderId="0" xfId="0" applyNumberFormat="1" applyFont="1"/>
    <xf numFmtId="2" fontId="8" fillId="0" borderId="6" xfId="0" applyNumberFormat="1" applyFont="1" applyBorder="1"/>
    <xf numFmtId="3" fontId="8" fillId="0" borderId="6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44" fontId="8" fillId="0" borderId="0" xfId="1" applyFont="1" applyBorder="1" applyAlignment="1">
      <alignment horizontal="right"/>
    </xf>
    <xf numFmtId="169" fontId="8" fillId="0" borderId="0" xfId="0" applyNumberFormat="1" applyFont="1"/>
    <xf numFmtId="3" fontId="8" fillId="0" borderId="0" xfId="0" applyNumberFormat="1" applyFont="1"/>
    <xf numFmtId="42" fontId="8" fillId="0" borderId="0" xfId="1" applyNumberFormat="1" applyFont="1" applyAlignment="1">
      <alignment horizontal="right"/>
    </xf>
    <xf numFmtId="41" fontId="7" fillId="0" borderId="19" xfId="0" applyNumberFormat="1" applyFont="1" applyBorder="1" applyAlignment="1">
      <alignment horizontal="left"/>
    </xf>
    <xf numFmtId="41" fontId="7" fillId="0" borderId="19" xfId="0" applyNumberFormat="1" applyFont="1" applyBorder="1" applyAlignment="1">
      <alignment horizontal="center"/>
    </xf>
    <xf numFmtId="41" fontId="8" fillId="0" borderId="0" xfId="0" applyNumberFormat="1" applyFont="1"/>
    <xf numFmtId="169" fontId="8" fillId="0" borderId="5" xfId="0" applyNumberFormat="1" applyFont="1" applyBorder="1"/>
    <xf numFmtId="169" fontId="8" fillId="0" borderId="7" xfId="0" applyNumberFormat="1" applyFont="1" applyBorder="1"/>
    <xf numFmtId="169" fontId="8" fillId="0" borderId="8" xfId="0" applyNumberFormat="1" applyFont="1" applyBorder="1"/>
    <xf numFmtId="2" fontId="8" fillId="0" borderId="3" xfId="0" applyNumberFormat="1" applyFont="1" applyBorder="1"/>
    <xf numFmtId="42" fontId="8" fillId="0" borderId="3" xfId="1" applyNumberFormat="1" applyFont="1" applyBorder="1"/>
    <xf numFmtId="3" fontId="11" fillId="0" borderId="11" xfId="0" applyNumberFormat="1" applyFont="1" applyBorder="1"/>
    <xf numFmtId="169" fontId="8" fillId="0" borderId="0" xfId="0" applyNumberFormat="1" applyFont="1" applyBorder="1"/>
    <xf numFmtId="42" fontId="8" fillId="0" borderId="0" xfId="1" applyNumberFormat="1" applyFont="1" applyBorder="1"/>
    <xf numFmtId="3" fontId="11" fillId="0" borderId="0" xfId="0" applyNumberFormat="1" applyFont="1" applyBorder="1"/>
    <xf numFmtId="41" fontId="8" fillId="2" borderId="4" xfId="0" applyNumberFormat="1" applyFont="1" applyFill="1" applyBorder="1" applyAlignment="1">
      <alignment horizontal="left"/>
    </xf>
    <xf numFmtId="166" fontId="8" fillId="2" borderId="4" xfId="0" applyNumberFormat="1" applyFont="1" applyFill="1" applyBorder="1" applyAlignment="1">
      <alignment horizontal="left"/>
    </xf>
    <xf numFmtId="41" fontId="13" fillId="0" borderId="19" xfId="0" applyNumberFormat="1" applyFont="1" applyBorder="1" applyAlignment="1">
      <alignment horizontal="center" vertical="center"/>
    </xf>
    <xf numFmtId="41" fontId="7" fillId="0" borderId="19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left"/>
    </xf>
    <xf numFmtId="3" fontId="0" fillId="2" borderId="1" xfId="0" applyNumberFormat="1" applyFill="1" applyBorder="1"/>
    <xf numFmtId="41" fontId="0" fillId="2" borderId="4" xfId="0" applyNumberFormat="1" applyFill="1" applyBorder="1" applyAlignment="1">
      <alignment horizontal="left"/>
    </xf>
    <xf numFmtId="165" fontId="0" fillId="2" borderId="4" xfId="0" applyNumberFormat="1" applyFill="1" applyBorder="1" applyAlignment="1">
      <alignment horizontal="left"/>
    </xf>
    <xf numFmtId="165" fontId="0" fillId="2" borderId="1" xfId="0" applyNumberFormat="1" applyFill="1" applyBorder="1"/>
    <xf numFmtId="166" fontId="0" fillId="2" borderId="1" xfId="0" applyNumberFormat="1" applyFill="1" applyBorder="1" applyAlignment="1">
      <alignment horizontal="center"/>
    </xf>
    <xf numFmtId="41" fontId="9" fillId="0" borderId="0" xfId="0" applyNumberFormat="1" applyFont="1" applyAlignment="1"/>
    <xf numFmtId="41" fontId="9" fillId="0" borderId="0" xfId="0" applyNumberFormat="1" applyFont="1" applyBorder="1" applyAlignment="1"/>
    <xf numFmtId="172" fontId="11" fillId="0" borderId="0" xfId="0" applyNumberFormat="1" applyFont="1" applyBorder="1" applyAlignment="1">
      <alignment horizontal="left"/>
    </xf>
    <xf numFmtId="41" fontId="11" fillId="0" borderId="9" xfId="0" applyNumberFormat="1" applyFont="1" applyBorder="1" applyProtection="1">
      <protection locked="0"/>
    </xf>
    <xf numFmtId="43" fontId="11" fillId="0" borderId="10" xfId="0" applyNumberFormat="1" applyFont="1" applyBorder="1" applyProtection="1">
      <protection locked="0"/>
    </xf>
    <xf numFmtId="41" fontId="11" fillId="0" borderId="10" xfId="0" applyNumberFormat="1" applyFont="1" applyBorder="1" applyProtection="1">
      <protection locked="0"/>
    </xf>
    <xf numFmtId="39" fontId="11" fillId="0" borderId="10" xfId="0" applyNumberFormat="1" applyFont="1" applyBorder="1" applyProtection="1">
      <protection locked="0"/>
    </xf>
    <xf numFmtId="41" fontId="0" fillId="0" borderId="0" xfId="0" applyNumberFormat="1" applyBorder="1" applyProtection="1">
      <protection locked="0"/>
    </xf>
    <xf numFmtId="41" fontId="8" fillId="0" borderId="4" xfId="0" applyNumberFormat="1" applyFont="1" applyBorder="1" applyAlignment="1" applyProtection="1">
      <alignment horizontal="left"/>
      <protection locked="0"/>
    </xf>
    <xf numFmtId="0" fontId="17" fillId="0" borderId="0" xfId="0" applyFont="1"/>
    <xf numFmtId="41" fontId="19" fillId="0" borderId="0" xfId="0" applyNumberFormat="1" applyFont="1"/>
    <xf numFmtId="41" fontId="18" fillId="0" borderId="0" xfId="0" applyNumberFormat="1" applyFont="1"/>
    <xf numFmtId="41" fontId="7" fillId="0" borderId="20" xfId="0" applyNumberFormat="1" applyFont="1" applyBorder="1"/>
    <xf numFmtId="41" fontId="10" fillId="0" borderId="0" xfId="0" applyNumberFormat="1" applyFont="1" applyFill="1" applyBorder="1"/>
    <xf numFmtId="41" fontId="0" fillId="0" borderId="0" xfId="0" applyNumberFormat="1" applyFill="1" applyBorder="1"/>
    <xf numFmtId="41" fontId="8" fillId="0" borderId="0" xfId="0" applyNumberFormat="1" applyFont="1" applyFill="1" applyBorder="1"/>
    <xf numFmtId="3" fontId="0" fillId="0" borderId="0" xfId="0" applyNumberFormat="1" applyFill="1" applyBorder="1"/>
    <xf numFmtId="41" fontId="7" fillId="0" borderId="0" xfId="0" applyNumberFormat="1" applyFont="1" applyBorder="1" applyAlignment="1">
      <alignment horizontal="center"/>
    </xf>
    <xf numFmtId="41" fontId="0" fillId="0" borderId="5" xfId="0" applyNumberFormat="1" applyBorder="1" applyProtection="1"/>
    <xf numFmtId="41" fontId="0" fillId="0" borderId="6" xfId="0" applyNumberFormat="1" applyBorder="1" applyProtection="1"/>
    <xf numFmtId="44" fontId="0" fillId="0" borderId="6" xfId="1" applyFont="1" applyBorder="1" applyAlignment="1" applyProtection="1">
      <alignment horizontal="right"/>
    </xf>
    <xf numFmtId="41" fontId="11" fillId="0" borderId="9" xfId="0" applyNumberFormat="1" applyFont="1" applyBorder="1" applyProtection="1"/>
    <xf numFmtId="41" fontId="0" fillId="0" borderId="7" xfId="0" applyNumberFormat="1" applyBorder="1" applyProtection="1"/>
    <xf numFmtId="41" fontId="0" fillId="0" borderId="0" xfId="0" applyNumberFormat="1" applyBorder="1" applyProtection="1"/>
    <xf numFmtId="44" fontId="0" fillId="0" borderId="0" xfId="1" applyFont="1" applyBorder="1" applyAlignment="1" applyProtection="1">
      <alignment horizontal="right"/>
    </xf>
    <xf numFmtId="43" fontId="11" fillId="0" borderId="10" xfId="0" applyNumberFormat="1" applyFont="1" applyBorder="1" applyProtection="1"/>
    <xf numFmtId="41" fontId="11" fillId="0" borderId="10" xfId="0" applyNumberFormat="1" applyFont="1" applyBorder="1" applyProtection="1"/>
    <xf numFmtId="39" fontId="11" fillId="0" borderId="10" xfId="0" applyNumberFormat="1" applyFont="1" applyBorder="1" applyProtection="1"/>
    <xf numFmtId="41" fontId="0" fillId="0" borderId="8" xfId="0" applyNumberFormat="1" applyBorder="1" applyProtection="1"/>
    <xf numFmtId="41" fontId="0" fillId="0" borderId="3" xfId="0" applyNumberFormat="1" applyBorder="1" applyProtection="1"/>
    <xf numFmtId="166" fontId="0" fillId="0" borderId="3" xfId="0" applyNumberFormat="1" applyBorder="1" applyProtection="1"/>
    <xf numFmtId="41" fontId="11" fillId="0" borderId="11" xfId="0" applyNumberFormat="1" applyFont="1" applyBorder="1" applyProtection="1"/>
    <xf numFmtId="166" fontId="0" fillId="0" borderId="3" xfId="0" applyNumberFormat="1" applyBorder="1" applyAlignment="1" applyProtection="1">
      <alignment horizontal="right"/>
    </xf>
    <xf numFmtId="166" fontId="11" fillId="0" borderId="11" xfId="0" applyNumberFormat="1" applyFont="1" applyBorder="1" applyProtection="1"/>
    <xf numFmtId="0" fontId="0" fillId="0" borderId="7" xfId="0" applyBorder="1" applyProtection="1"/>
    <xf numFmtId="172" fontId="11" fillId="0" borderId="10" xfId="0" applyNumberFormat="1" applyFont="1" applyBorder="1" applyAlignment="1" applyProtection="1">
      <alignment horizontal="left"/>
    </xf>
    <xf numFmtId="0" fontId="0" fillId="0" borderId="8" xfId="0" applyBorder="1" applyProtection="1"/>
    <xf numFmtId="172" fontId="11" fillId="0" borderId="11" xfId="0" applyNumberFormat="1" applyFont="1" applyBorder="1" applyAlignment="1" applyProtection="1">
      <alignment horizontal="left"/>
    </xf>
    <xf numFmtId="0" fontId="0" fillId="0" borderId="10" xfId="0" applyBorder="1" applyProtection="1"/>
    <xf numFmtId="0" fontId="7" fillId="0" borderId="7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10" xfId="0" applyFont="1" applyBorder="1" applyProtection="1"/>
    <xf numFmtId="169" fontId="0" fillId="2" borderId="7" xfId="0" applyNumberFormat="1" applyFill="1" applyBorder="1" applyProtection="1"/>
    <xf numFmtId="0" fontId="0" fillId="0" borderId="0" xfId="0" applyProtection="1"/>
    <xf numFmtId="172" fontId="11" fillId="0" borderId="0" xfId="0" applyNumberFormat="1" applyFont="1" applyBorder="1" applyAlignment="1" applyProtection="1">
      <alignment horizontal="left"/>
    </xf>
    <xf numFmtId="169" fontId="0" fillId="2" borderId="10" xfId="0" applyNumberFormat="1" applyFill="1" applyBorder="1" applyProtection="1"/>
    <xf numFmtId="0" fontId="0" fillId="0" borderId="11" xfId="0" applyBorder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8" xfId="0" applyFill="1" applyBorder="1" applyProtection="1"/>
    <xf numFmtId="172" fontId="11" fillId="0" borderId="3" xfId="0" applyNumberFormat="1" applyFont="1" applyBorder="1" applyAlignment="1" applyProtection="1">
      <alignment horizontal="left"/>
    </xf>
    <xf numFmtId="169" fontId="0" fillId="2" borderId="11" xfId="0" applyNumberFormat="1" applyFill="1" applyBorder="1" applyProtection="1"/>
    <xf numFmtId="0" fontId="7" fillId="0" borderId="21" xfId="0" applyFont="1" applyBorder="1" applyAlignment="1" applyProtection="1"/>
    <xf numFmtId="0" fontId="7" fillId="0" borderId="22" xfId="0" applyFont="1" applyBorder="1" applyAlignment="1" applyProtection="1"/>
    <xf numFmtId="166" fontId="0" fillId="0" borderId="6" xfId="0" applyNumberFormat="1" applyBorder="1" applyProtection="1"/>
    <xf numFmtId="41" fontId="7" fillId="0" borderId="7" xfId="0" applyNumberFormat="1" applyFont="1" applyBorder="1" applyProtection="1"/>
    <xf numFmtId="166" fontId="0" fillId="0" borderId="0" xfId="0" applyNumberFormat="1" applyBorder="1" applyProtection="1"/>
    <xf numFmtId="174" fontId="11" fillId="0" borderId="10" xfId="0" applyNumberFormat="1" applyFont="1" applyBorder="1" applyProtection="1"/>
    <xf numFmtId="0" fontId="0" fillId="0" borderId="5" xfId="0" applyBorder="1" applyProtection="1"/>
    <xf numFmtId="0" fontId="0" fillId="0" borderId="6" xfId="0" applyBorder="1" applyProtection="1"/>
    <xf numFmtId="0" fontId="11" fillId="0" borderId="11" xfId="0" applyFont="1" applyBorder="1" applyProtection="1"/>
    <xf numFmtId="172" fontId="11" fillId="0" borderId="10" xfId="0" applyNumberFormat="1" applyFont="1" applyBorder="1" applyProtection="1"/>
    <xf numFmtId="170" fontId="11" fillId="0" borderId="10" xfId="0" applyNumberFormat="1" applyFont="1" applyBorder="1" applyProtection="1"/>
    <xf numFmtId="5" fontId="11" fillId="0" borderId="10" xfId="0" applyNumberFormat="1" applyFont="1" applyBorder="1" applyProtection="1"/>
    <xf numFmtId="173" fontId="0" fillId="2" borderId="1" xfId="0" applyNumberFormat="1" applyFill="1" applyBorder="1"/>
    <xf numFmtId="41" fontId="8" fillId="0" borderId="0" xfId="0" applyNumberFormat="1" applyFont="1" applyBorder="1"/>
    <xf numFmtId="0" fontId="0" fillId="0" borderId="0" xfId="0" applyFill="1" applyBorder="1" applyProtection="1"/>
    <xf numFmtId="41" fontId="7" fillId="0" borderId="0" xfId="0" applyNumberFormat="1" applyFont="1" applyAlignment="1">
      <alignment horizontal="left"/>
    </xf>
    <xf numFmtId="8" fontId="0" fillId="0" borderId="0" xfId="0" applyNumberFormat="1"/>
    <xf numFmtId="41" fontId="11" fillId="0" borderId="0" xfId="0" applyNumberFormat="1" applyFont="1" applyBorder="1" applyProtection="1"/>
    <xf numFmtId="174" fontId="11" fillId="0" borderId="0" xfId="0" applyNumberFormat="1" applyFont="1" applyBorder="1" applyProtection="1"/>
    <xf numFmtId="39" fontId="11" fillId="0" borderId="0" xfId="0" applyNumberFormat="1" applyFont="1" applyBorder="1" applyProtection="1"/>
    <xf numFmtId="41" fontId="7" fillId="0" borderId="12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41" fontId="7" fillId="0" borderId="0" xfId="0" applyNumberFormat="1" applyFont="1" applyAlignment="1">
      <alignment horizontal="right"/>
    </xf>
    <xf numFmtId="0" fontId="7" fillId="0" borderId="13" xfId="0" applyFont="1" applyBorder="1" applyAlignment="1">
      <alignment horizontal="right"/>
    </xf>
    <xf numFmtId="2" fontId="0" fillId="0" borderId="14" xfId="0" applyNumberFormat="1" applyBorder="1"/>
    <xf numFmtId="2" fontId="0" fillId="0" borderId="13" xfId="0" applyNumberFormat="1" applyBorder="1"/>
    <xf numFmtId="0" fontId="8" fillId="0" borderId="0" xfId="0" quotePrefix="1" applyFont="1"/>
    <xf numFmtId="41" fontId="7" fillId="0" borderId="0" xfId="0" quotePrefix="1" applyNumberFormat="1" applyFont="1" applyAlignment="1">
      <alignment wrapText="1"/>
    </xf>
    <xf numFmtId="41" fontId="0" fillId="0" borderId="0" xfId="0" applyNumberFormat="1" applyFill="1"/>
    <xf numFmtId="41" fontId="7" fillId="0" borderId="19" xfId="0" quotePrefix="1" applyNumberFormat="1" applyFont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Protection="1"/>
    <xf numFmtId="169" fontId="0" fillId="0" borderId="0" xfId="0" applyNumberFormat="1" applyFill="1" applyBorder="1" applyProtection="1"/>
    <xf numFmtId="172" fontId="11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/>
    <xf numFmtId="0" fontId="7" fillId="0" borderId="3" xfId="0" quotePrefix="1" applyFont="1" applyBorder="1" applyAlignment="1">
      <alignment horizontal="right"/>
    </xf>
    <xf numFmtId="166" fontId="0" fillId="2" borderId="1" xfId="0" applyNumberFormat="1" applyFill="1" applyBorder="1" applyAlignment="1">
      <alignment horizontal="left"/>
    </xf>
    <xf numFmtId="2" fontId="7" fillId="0" borderId="0" xfId="0" applyNumberFormat="1" applyFont="1" applyFill="1" applyBorder="1" applyProtection="1"/>
    <xf numFmtId="165" fontId="0" fillId="2" borderId="1" xfId="0" applyNumberFormat="1" applyFill="1" applyBorder="1" applyAlignment="1">
      <alignment horizontal="center"/>
    </xf>
    <xf numFmtId="165" fontId="0" fillId="0" borderId="1" xfId="0" applyNumberFormat="1" applyBorder="1" applyAlignment="1" applyProtection="1">
      <alignment horizontal="center"/>
      <protection locked="0"/>
    </xf>
    <xf numFmtId="165" fontId="0" fillId="0" borderId="0" xfId="0" applyNumberFormat="1"/>
    <xf numFmtId="165" fontId="0" fillId="0" borderId="0" xfId="0" applyNumberFormat="1" applyFill="1" applyBorder="1" applyAlignment="1">
      <alignment horizontal="center"/>
    </xf>
    <xf numFmtId="165" fontId="0" fillId="0" borderId="0" xfId="1" applyNumberFormat="1" applyFont="1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44" fontId="0" fillId="0" borderId="0" xfId="1" applyFont="1" applyFill="1" applyBorder="1"/>
    <xf numFmtId="165" fontId="5" fillId="0" borderId="0" xfId="1" applyNumberFormat="1" applyFont="1" applyFill="1" applyBorder="1"/>
    <xf numFmtId="0" fontId="7" fillId="0" borderId="3" xfId="0" applyFont="1" applyFill="1" applyBorder="1" applyAlignment="1">
      <alignment horizontal="right"/>
    </xf>
    <xf numFmtId="165" fontId="0" fillId="0" borderId="1" xfId="0" applyNumberFormat="1" applyFill="1" applyBorder="1" applyAlignment="1">
      <alignment horizontal="left"/>
    </xf>
    <xf numFmtId="165" fontId="0" fillId="0" borderId="4" xfId="0" applyNumberFormat="1" applyFill="1" applyBorder="1" applyAlignment="1">
      <alignment horizontal="left"/>
    </xf>
    <xf numFmtId="0" fontId="0" fillId="0" borderId="3" xfId="0" applyFill="1" applyBorder="1"/>
    <xf numFmtId="0" fontId="7" fillId="0" borderId="0" xfId="0" applyFont="1" applyFill="1" applyBorder="1" applyAlignment="1">
      <alignment horizontal="right"/>
    </xf>
    <xf numFmtId="169" fontId="0" fillId="0" borderId="13" xfId="0" applyNumberFormat="1" applyBorder="1"/>
    <xf numFmtId="169" fontId="0" fillId="0" borderId="12" xfId="0" applyNumberFormat="1" applyBorder="1"/>
    <xf numFmtId="165" fontId="8" fillId="2" borderId="1" xfId="0" applyNumberFormat="1" applyFont="1" applyFill="1" applyBorder="1"/>
    <xf numFmtId="0" fontId="8" fillId="0" borderId="0" xfId="0" applyFont="1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right" wrapText="1"/>
    </xf>
    <xf numFmtId="165" fontId="0" fillId="0" borderId="0" xfId="0" applyNumberFormat="1" applyBorder="1"/>
    <xf numFmtId="165" fontId="0" fillId="0" borderId="0" xfId="1" applyNumberFormat="1" applyFont="1" applyBorder="1"/>
    <xf numFmtId="43" fontId="11" fillId="0" borderId="10" xfId="0" applyNumberFormat="1" applyFont="1" applyBorder="1" applyAlignment="1" applyProtection="1">
      <alignment horizontal="left"/>
    </xf>
    <xf numFmtId="43" fontId="11" fillId="0" borderId="11" xfId="0" applyNumberFormat="1" applyFont="1" applyBorder="1" applyAlignment="1" applyProtection="1">
      <alignment horizontal="left"/>
    </xf>
    <xf numFmtId="177" fontId="11" fillId="0" borderId="10" xfId="0" applyNumberFormat="1" applyFont="1" applyBorder="1" applyProtection="1"/>
    <xf numFmtId="178" fontId="0" fillId="2" borderId="20" xfId="0" applyNumberFormat="1" applyFill="1" applyBorder="1"/>
    <xf numFmtId="167" fontId="0" fillId="0" borderId="0" xfId="0" applyNumberFormat="1"/>
    <xf numFmtId="42" fontId="8" fillId="0" borderId="3" xfId="1" applyNumberFormat="1" applyFont="1" applyBorder="1" applyAlignment="1">
      <alignment horizontal="right"/>
    </xf>
    <xf numFmtId="4" fontId="11" fillId="0" borderId="11" xfId="0" applyNumberFormat="1" applyFont="1" applyBorder="1"/>
    <xf numFmtId="166" fontId="0" fillId="0" borderId="0" xfId="0" applyNumberFormat="1" applyFill="1" applyBorder="1" applyAlignment="1">
      <alignment horizontal="center"/>
    </xf>
    <xf numFmtId="43" fontId="0" fillId="0" borderId="0" xfId="0" applyNumberFormat="1" applyFill="1" applyBorder="1"/>
    <xf numFmtId="41" fontId="18" fillId="0" borderId="0" xfId="0" applyNumberFormat="1" applyFont="1" applyFill="1" applyBorder="1"/>
    <xf numFmtId="43" fontId="19" fillId="0" borderId="0" xfId="0" applyNumberFormat="1" applyFont="1" applyFill="1" applyBorder="1"/>
    <xf numFmtId="165" fontId="8" fillId="2" borderId="24" xfId="0" applyNumberFormat="1" applyFont="1" applyFill="1" applyBorder="1" applyAlignment="1">
      <alignment horizontal="left"/>
    </xf>
    <xf numFmtId="165" fontId="19" fillId="0" borderId="0" xfId="0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center" wrapText="1"/>
    </xf>
    <xf numFmtId="165" fontId="19" fillId="0" borderId="0" xfId="0" applyNumberFormat="1" applyFont="1" applyFill="1" applyBorder="1"/>
    <xf numFmtId="172" fontId="0" fillId="0" borderId="0" xfId="0" applyNumberFormat="1" applyFill="1" applyBorder="1"/>
    <xf numFmtId="0" fontId="7" fillId="0" borderId="0" xfId="0" applyFont="1" applyFill="1" applyBorder="1" applyAlignment="1"/>
    <xf numFmtId="0" fontId="7" fillId="0" borderId="1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165" fontId="0" fillId="0" borderId="0" xfId="0" applyNumberFormat="1" applyFill="1" applyBorder="1" applyAlignment="1">
      <alignment horizontal="left"/>
    </xf>
    <xf numFmtId="41" fontId="7" fillId="0" borderId="4" xfId="0" applyNumberFormat="1" applyFont="1" applyBorder="1" applyAlignment="1">
      <alignment horizontal="left"/>
    </xf>
    <xf numFmtId="165" fontId="8" fillId="0" borderId="0" xfId="0" applyNumberFormat="1" applyFont="1" applyFill="1" applyBorder="1" applyAlignment="1">
      <alignment horizontal="left"/>
    </xf>
    <xf numFmtId="42" fontId="7" fillId="0" borderId="0" xfId="1" applyNumberFormat="1" applyFont="1" applyBorder="1" applyAlignment="1"/>
    <xf numFmtId="41" fontId="7" fillId="0" borderId="20" xfId="0" applyNumberFormat="1" applyFont="1" applyBorder="1" applyAlignment="1">
      <alignment horizontal="center"/>
    </xf>
    <xf numFmtId="42" fontId="7" fillId="0" borderId="1" xfId="1" applyNumberFormat="1" applyFont="1" applyBorder="1" applyAlignment="1"/>
    <xf numFmtId="41" fontId="8" fillId="0" borderId="0" xfId="0" applyNumberFormat="1" applyFont="1" applyFill="1" applyBorder="1" applyAlignment="1">
      <alignment horizontal="center" wrapText="1"/>
    </xf>
    <xf numFmtId="41" fontId="7" fillId="0" borderId="0" xfId="0" applyNumberFormat="1" applyFont="1" applyFill="1" applyBorder="1" applyAlignment="1">
      <alignment horizontal="center"/>
    </xf>
    <xf numFmtId="41" fontId="0" fillId="0" borderId="0" xfId="0" applyNumberFormat="1" applyFill="1" applyBorder="1" applyAlignment="1">
      <alignment horizontal="center"/>
    </xf>
    <xf numFmtId="166" fontId="7" fillId="0" borderId="23" xfId="0" applyNumberFormat="1" applyFont="1" applyBorder="1" applyAlignment="1">
      <alignment horizontal="center" wrapText="1"/>
    </xf>
    <xf numFmtId="165" fontId="0" fillId="0" borderId="23" xfId="0" applyNumberFormat="1" applyBorder="1"/>
    <xf numFmtId="168" fontId="0" fillId="0" borderId="0" xfId="0" applyNumberFormat="1" applyBorder="1"/>
    <xf numFmtId="169" fontId="8" fillId="2" borderId="1" xfId="0" applyNumberFormat="1" applyFont="1" applyFill="1" applyBorder="1"/>
    <xf numFmtId="166" fontId="7" fillId="0" borderId="0" xfId="0" quotePrefix="1" applyNumberFormat="1" applyFont="1" applyFill="1" applyBorder="1" applyAlignment="1">
      <alignment horizontal="center" wrapText="1"/>
    </xf>
    <xf numFmtId="169" fontId="8" fillId="0" borderId="0" xfId="0" applyNumberFormat="1" applyFont="1" applyFill="1" applyBorder="1"/>
    <xf numFmtId="41" fontId="10" fillId="0" borderId="23" xfId="0" applyNumberFormat="1" applyFont="1" applyBorder="1" applyAlignment="1">
      <alignment horizontal="center" wrapText="1"/>
    </xf>
    <xf numFmtId="41" fontId="8" fillId="0" borderId="23" xfId="0" applyNumberFormat="1" applyFont="1" applyBorder="1" applyAlignment="1">
      <alignment horizontal="center" wrapText="1"/>
    </xf>
    <xf numFmtId="41" fontId="9" fillId="0" borderId="0" xfId="0" applyNumberFormat="1" applyFont="1" applyBorder="1" applyAlignment="1" applyProtection="1"/>
    <xf numFmtId="0" fontId="21" fillId="0" borderId="0" xfId="0" applyFont="1" applyProtection="1"/>
    <xf numFmtId="41" fontId="20" fillId="0" borderId="0" xfId="0" applyNumberFormat="1" applyFont="1" applyBorder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Protection="1"/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Border="1" applyProtection="1"/>
    <xf numFmtId="41" fontId="21" fillId="2" borderId="1" xfId="0" applyNumberFormat="1" applyFont="1" applyFill="1" applyBorder="1" applyProtection="1"/>
    <xf numFmtId="2" fontId="21" fillId="2" borderId="1" xfId="0" applyNumberFormat="1" applyFont="1" applyFill="1" applyBorder="1" applyProtection="1"/>
    <xf numFmtId="164" fontId="21" fillId="2" borderId="1" xfId="1" applyNumberFormat="1" applyFont="1" applyFill="1" applyBorder="1" applyProtection="1"/>
    <xf numFmtId="1" fontId="21" fillId="2" borderId="1" xfId="0" applyNumberFormat="1" applyFont="1" applyFill="1" applyBorder="1" applyProtection="1"/>
    <xf numFmtId="2" fontId="21" fillId="0" borderId="0" xfId="0" applyNumberFormat="1" applyFont="1" applyFill="1" applyBorder="1" applyProtection="1"/>
    <xf numFmtId="176" fontId="22" fillId="0" borderId="0" xfId="0" applyNumberFormat="1" applyFont="1" applyFill="1" applyBorder="1" applyProtection="1"/>
    <xf numFmtId="164" fontId="21" fillId="0" borderId="0" xfId="0" applyNumberFormat="1" applyFont="1" applyFill="1" applyBorder="1" applyProtection="1"/>
    <xf numFmtId="5" fontId="21" fillId="0" borderId="0" xfId="0" applyNumberFormat="1" applyFont="1" applyFill="1" applyBorder="1" applyProtection="1"/>
    <xf numFmtId="0" fontId="21" fillId="0" borderId="0" xfId="0" applyFont="1" applyFill="1" applyBorder="1" applyProtection="1"/>
    <xf numFmtId="179" fontId="22" fillId="0" borderId="0" xfId="0" applyNumberFormat="1" applyFont="1" applyFill="1" applyBorder="1" applyProtection="1"/>
    <xf numFmtId="41" fontId="21" fillId="0" borderId="0" xfId="0" applyNumberFormat="1" applyFont="1" applyProtection="1"/>
    <xf numFmtId="43" fontId="21" fillId="0" borderId="0" xfId="0" applyNumberFormat="1" applyFont="1" applyProtection="1"/>
    <xf numFmtId="43" fontId="21" fillId="0" borderId="0" xfId="0" applyNumberFormat="1" applyFont="1" applyFill="1" applyBorder="1" applyProtection="1"/>
    <xf numFmtId="176" fontId="21" fillId="0" borderId="0" xfId="0" applyNumberFormat="1" applyFont="1" applyFill="1" applyBorder="1" applyProtection="1"/>
    <xf numFmtId="179" fontId="21" fillId="0" borderId="0" xfId="0" applyNumberFormat="1" applyFont="1" applyFill="1" applyBorder="1" applyProtection="1"/>
    <xf numFmtId="2" fontId="21" fillId="0" borderId="0" xfId="0" applyNumberFormat="1" applyFont="1" applyProtection="1"/>
    <xf numFmtId="0" fontId="20" fillId="0" borderId="0" xfId="0" applyFont="1" applyFill="1" applyProtection="1"/>
    <xf numFmtId="43" fontId="21" fillId="2" borderId="1" xfId="0" applyNumberFormat="1" applyFont="1" applyFill="1" applyBorder="1" applyProtection="1"/>
    <xf numFmtId="41" fontId="21" fillId="2" borderId="24" xfId="0" applyNumberFormat="1" applyFont="1" applyFill="1" applyBorder="1" applyProtection="1"/>
    <xf numFmtId="2" fontId="21" fillId="2" borderId="24" xfId="0" applyNumberFormat="1" applyFont="1" applyFill="1" applyBorder="1" applyProtection="1"/>
    <xf numFmtId="43" fontId="21" fillId="2" borderId="24" xfId="0" applyNumberFormat="1" applyFont="1" applyFill="1" applyBorder="1" applyProtection="1"/>
    <xf numFmtId="164" fontId="21" fillId="2" borderId="24" xfId="1" applyNumberFormat="1" applyFont="1" applyFill="1" applyBorder="1" applyProtection="1"/>
    <xf numFmtId="1" fontId="21" fillId="2" borderId="24" xfId="0" applyNumberFormat="1" applyFont="1" applyFill="1" applyBorder="1" applyProtection="1"/>
    <xf numFmtId="41" fontId="21" fillId="0" borderId="0" xfId="0" applyNumberFormat="1" applyFont="1" applyBorder="1" applyProtection="1"/>
    <xf numFmtId="2" fontId="21" fillId="0" borderId="0" xfId="0" applyNumberFormat="1" applyFont="1" applyBorder="1" applyProtection="1"/>
    <xf numFmtId="164" fontId="21" fillId="0" borderId="0" xfId="1" applyNumberFormat="1" applyFont="1" applyFill="1" applyBorder="1" applyProtection="1"/>
    <xf numFmtId="1" fontId="21" fillId="0" borderId="0" xfId="0" applyNumberFormat="1" applyFont="1" applyFill="1" applyBorder="1" applyProtection="1"/>
    <xf numFmtId="1" fontId="21" fillId="0" borderId="0" xfId="0" applyNumberFormat="1" applyFont="1" applyProtection="1"/>
    <xf numFmtId="2" fontId="22" fillId="0" borderId="0" xfId="0" applyNumberFormat="1" applyFont="1" applyFill="1" applyBorder="1" applyProtection="1"/>
    <xf numFmtId="2" fontId="20" fillId="0" borderId="0" xfId="0" applyNumberFormat="1" applyFont="1" applyBorder="1" applyAlignment="1" applyProtection="1">
      <alignment horizontal="center"/>
    </xf>
    <xf numFmtId="43" fontId="20" fillId="0" borderId="0" xfId="0" applyNumberFormat="1" applyFont="1" applyBorder="1" applyAlignment="1" applyProtection="1">
      <alignment horizontal="center"/>
    </xf>
    <xf numFmtId="2" fontId="20" fillId="0" borderId="0" xfId="0" applyNumberFormat="1" applyFont="1" applyFill="1" applyBorder="1" applyProtection="1"/>
    <xf numFmtId="2" fontId="20" fillId="0" borderId="0" xfId="0" applyNumberFormat="1" applyFont="1" applyFill="1" applyBorder="1" applyAlignment="1" applyProtection="1">
      <alignment horizontal="left"/>
    </xf>
    <xf numFmtId="0" fontId="22" fillId="0" borderId="0" xfId="0" applyFont="1" applyProtection="1"/>
    <xf numFmtId="0" fontId="23" fillId="0" borderId="0" xfId="0" applyFont="1" applyProtection="1"/>
    <xf numFmtId="0" fontId="23" fillId="0" borderId="7" xfId="0" applyFont="1" applyBorder="1" applyAlignment="1" applyProtection="1">
      <alignment horizontal="left"/>
    </xf>
    <xf numFmtId="0" fontId="23" fillId="0" borderId="0" xfId="0" applyFont="1" applyBorder="1" applyProtection="1"/>
    <xf numFmtId="0" fontId="21" fillId="0" borderId="10" xfId="0" applyFont="1" applyBorder="1" applyProtection="1"/>
    <xf numFmtId="0" fontId="20" fillId="0" borderId="0" xfId="0" applyFont="1" applyAlignment="1" applyProtection="1">
      <alignment horizontal="right"/>
    </xf>
    <xf numFmtId="0" fontId="21" fillId="0" borderId="0" xfId="0" applyFont="1" applyAlignment="1" applyProtection="1">
      <alignment horizontal="right"/>
    </xf>
    <xf numFmtId="0" fontId="21" fillId="0" borderId="7" xfId="0" applyFont="1" applyBorder="1" applyProtection="1"/>
    <xf numFmtId="0" fontId="21" fillId="0" borderId="0" xfId="0" applyFont="1" applyBorder="1" applyProtection="1"/>
    <xf numFmtId="0" fontId="23" fillId="0" borderId="0" xfId="0" applyFont="1" applyFill="1" applyBorder="1" applyProtection="1"/>
    <xf numFmtId="0" fontId="23" fillId="0" borderId="8" xfId="0" applyFont="1" applyBorder="1" applyAlignment="1" applyProtection="1">
      <alignment horizontal="left"/>
    </xf>
    <xf numFmtId="0" fontId="23" fillId="0" borderId="3" xfId="0" applyFont="1" applyBorder="1" applyProtection="1"/>
    <xf numFmtId="0" fontId="21" fillId="0" borderId="11" xfId="0" applyFont="1" applyBorder="1" applyProtection="1"/>
    <xf numFmtId="0" fontId="21" fillId="0" borderId="0" xfId="0" applyFont="1" applyFill="1" applyProtection="1"/>
    <xf numFmtId="171" fontId="0" fillId="0" borderId="0" xfId="1" applyNumberFormat="1" applyFont="1"/>
    <xf numFmtId="2" fontId="0" fillId="0" borderId="1" xfId="0" applyNumberFormat="1" applyBorder="1"/>
    <xf numFmtId="171" fontId="21" fillId="0" borderId="1" xfId="1" applyNumberFormat="1" applyFont="1" applyFill="1" applyBorder="1" applyProtection="1"/>
    <xf numFmtId="171" fontId="21" fillId="0" borderId="0" xfId="0" applyNumberFormat="1" applyFont="1" applyProtection="1"/>
    <xf numFmtId="2" fontId="21" fillId="0" borderId="1" xfId="0" applyNumberFormat="1" applyFont="1" applyFill="1" applyBorder="1" applyProtection="1"/>
    <xf numFmtId="176" fontId="21" fillId="2" borderId="1" xfId="0" applyNumberFormat="1" applyFont="1" applyFill="1" applyBorder="1" applyProtection="1"/>
    <xf numFmtId="0" fontId="21" fillId="2" borderId="1" xfId="0" applyFont="1" applyFill="1" applyBorder="1" applyProtection="1"/>
    <xf numFmtId="0" fontId="7" fillId="0" borderId="0" xfId="0" quotePrefix="1" applyFont="1" applyAlignment="1">
      <alignment horizontal="center"/>
    </xf>
    <xf numFmtId="0" fontId="7" fillId="0" borderId="0" xfId="0" applyFont="1" applyProtection="1"/>
    <xf numFmtId="0" fontId="7" fillId="0" borderId="3" xfId="0" applyFont="1" applyBorder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Protection="1"/>
    <xf numFmtId="0" fontId="5" fillId="0" borderId="0" xfId="0" applyFont="1"/>
    <xf numFmtId="165" fontId="18" fillId="0" borderId="0" xfId="0" applyNumberFormat="1" applyFont="1"/>
    <xf numFmtId="0" fontId="7" fillId="0" borderId="0" xfId="0" applyFont="1" applyBorder="1" applyAlignment="1">
      <alignment horizontal="center" wrapText="1"/>
    </xf>
    <xf numFmtId="41" fontId="0" fillId="2" borderId="19" xfId="0" applyNumberFormat="1" applyFill="1" applyBorder="1" applyAlignment="1">
      <alignment horizontal="left"/>
    </xf>
    <xf numFmtId="165" fontId="0" fillId="2" borderId="19" xfId="0" applyNumberFormat="1" applyFill="1" applyBorder="1" applyAlignment="1">
      <alignment horizontal="left"/>
    </xf>
    <xf numFmtId="43" fontId="0" fillId="4" borderId="19" xfId="0" applyNumberFormat="1" applyFill="1" applyBorder="1"/>
    <xf numFmtId="165" fontId="0" fillId="2" borderId="30" xfId="0" applyNumberFormat="1" applyFill="1" applyBorder="1" applyAlignment="1">
      <alignment horizontal="left"/>
    </xf>
    <xf numFmtId="165" fontId="0" fillId="2" borderId="32" xfId="0" applyNumberFormat="1" applyFill="1" applyBorder="1" applyAlignment="1">
      <alignment horizontal="left"/>
    </xf>
    <xf numFmtId="0" fontId="0" fillId="4" borderId="19" xfId="0" applyFill="1" applyBorder="1"/>
    <xf numFmtId="41" fontId="5" fillId="2" borderId="4" xfId="0" applyNumberFormat="1" applyFont="1" applyFill="1" applyBorder="1" applyAlignment="1">
      <alignment horizontal="left"/>
    </xf>
    <xf numFmtId="41" fontId="5" fillId="2" borderId="1" xfId="0" applyNumberFormat="1" applyFont="1" applyFill="1" applyBorder="1" applyAlignment="1">
      <alignment horizontal="left"/>
    </xf>
    <xf numFmtId="43" fontId="0" fillId="0" borderId="1" xfId="0" applyNumberFormat="1" applyBorder="1"/>
    <xf numFmtId="165" fontId="0" fillId="2" borderId="17" xfId="0" applyNumberFormat="1" applyFill="1" applyBorder="1" applyAlignment="1">
      <alignment horizontal="left"/>
    </xf>
    <xf numFmtId="0" fontId="0" fillId="4" borderId="4" xfId="0" applyFill="1" applyBorder="1"/>
    <xf numFmtId="165" fontId="0" fillId="4" borderId="4" xfId="0" applyNumberFormat="1" applyFill="1" applyBorder="1"/>
    <xf numFmtId="165" fontId="0" fillId="4" borderId="33" xfId="0" applyNumberFormat="1" applyFill="1" applyBorder="1"/>
    <xf numFmtId="37" fontId="0" fillId="0" borderId="0" xfId="1" applyNumberFormat="1" applyFont="1" applyBorder="1" applyAlignment="1" applyProtection="1">
      <alignment horizontal="right"/>
    </xf>
    <xf numFmtId="37" fontId="0" fillId="0" borderId="6" xfId="1" applyNumberFormat="1" applyFont="1" applyBorder="1" applyAlignment="1" applyProtection="1">
      <alignment horizontal="right"/>
    </xf>
    <xf numFmtId="37" fontId="11" fillId="0" borderId="10" xfId="0" applyNumberFormat="1" applyFont="1" applyBorder="1" applyProtection="1"/>
    <xf numFmtId="43" fontId="0" fillId="0" borderId="0" xfId="1" applyNumberFormat="1" applyFont="1"/>
    <xf numFmtId="41" fontId="5" fillId="0" borderId="0" xfId="0" applyNumberFormat="1" applyFont="1"/>
    <xf numFmtId="44" fontId="0" fillId="0" borderId="0" xfId="1" applyFont="1" applyProtection="1">
      <protection locked="0"/>
    </xf>
    <xf numFmtId="0" fontId="19" fillId="0" borderId="0" xfId="0" applyFont="1" applyBorder="1" applyProtection="1"/>
    <xf numFmtId="0" fontId="18" fillId="0" borderId="0" xfId="0" applyFont="1" applyBorder="1" applyProtection="1"/>
    <xf numFmtId="0" fontId="7" fillId="0" borderId="0" xfId="0" applyFont="1" applyBorder="1" applyAlignment="1" applyProtection="1"/>
    <xf numFmtId="0" fontId="12" fillId="0" borderId="1" xfId="0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1" fontId="0" fillId="0" borderId="0" xfId="0" applyNumberFormat="1" applyFill="1" applyBorder="1" applyProtection="1"/>
    <xf numFmtId="41" fontId="29" fillId="0" borderId="0" xfId="0" applyNumberFormat="1" applyFont="1" applyFill="1" applyBorder="1" applyAlignment="1" applyProtection="1"/>
    <xf numFmtId="41" fontId="29" fillId="0" borderId="0" xfId="0" applyNumberFormat="1" applyFont="1" applyFill="1" applyBorder="1" applyAlignment="1" applyProtection="1">
      <alignment horizontal="left"/>
    </xf>
    <xf numFmtId="41" fontId="7" fillId="0" borderId="0" xfId="0" applyNumberFormat="1" applyFont="1" applyFill="1" applyBorder="1" applyProtection="1"/>
    <xf numFmtId="0" fontId="28" fillId="0" borderId="5" xfId="0" applyFont="1" applyBorder="1" applyProtection="1"/>
    <xf numFmtId="0" fontId="0" fillId="0" borderId="9" xfId="0" applyBorder="1" applyProtection="1"/>
    <xf numFmtId="41" fontId="26" fillId="0" borderId="7" xfId="0" applyNumberFormat="1" applyFont="1" applyBorder="1" applyAlignment="1" applyProtection="1">
      <alignment horizontal="right"/>
    </xf>
    <xf numFmtId="0" fontId="0" fillId="0" borderId="7" xfId="0" applyFill="1" applyBorder="1" applyProtection="1"/>
    <xf numFmtId="0" fontId="7" fillId="0" borderId="10" xfId="0" applyFont="1" applyFill="1" applyBorder="1" applyAlignment="1" applyProtection="1">
      <alignment horizontal="center"/>
    </xf>
    <xf numFmtId="0" fontId="7" fillId="0" borderId="25" xfId="0" applyFont="1" applyBorder="1" applyProtection="1"/>
    <xf numFmtId="0" fontId="7" fillId="0" borderId="6" xfId="0" applyFont="1" applyBorder="1" applyAlignment="1" applyProtection="1">
      <alignment horizontal="center"/>
    </xf>
    <xf numFmtId="0" fontId="7" fillId="0" borderId="6" xfId="0" applyFont="1" applyBorder="1" applyProtection="1"/>
    <xf numFmtId="0" fontId="7" fillId="0" borderId="9" xfId="0" applyFont="1" applyBorder="1" applyProtection="1"/>
    <xf numFmtId="0" fontId="7" fillId="0" borderId="7" xfId="0" applyFont="1" applyFill="1" applyBorder="1" applyAlignment="1" applyProtection="1">
      <alignment horizontal="right"/>
    </xf>
    <xf numFmtId="0" fontId="7" fillId="0" borderId="10" xfId="0" applyFont="1" applyBorder="1" applyAlignment="1" applyProtection="1">
      <alignment horizontal="right"/>
    </xf>
    <xf numFmtId="0" fontId="7" fillId="0" borderId="7" xfId="0" applyFont="1" applyBorder="1" applyAlignment="1" applyProtection="1">
      <alignment horizontal="center"/>
    </xf>
    <xf numFmtId="41" fontId="5" fillId="0" borderId="7" xfId="0" applyNumberFormat="1" applyFont="1" applyBorder="1" applyAlignment="1" applyProtection="1">
      <alignment horizontal="right"/>
    </xf>
    <xf numFmtId="0" fontId="0" fillId="0" borderId="10" xfId="0" applyFill="1" applyBorder="1" applyProtection="1"/>
    <xf numFmtId="0" fontId="0" fillId="3" borderId="8" xfId="0" applyFill="1" applyBorder="1" applyProtection="1"/>
    <xf numFmtId="0" fontId="0" fillId="3" borderId="3" xfId="0" applyFill="1" applyBorder="1" applyProtection="1"/>
    <xf numFmtId="0" fontId="0" fillId="3" borderId="5" xfId="0" applyFill="1" applyBorder="1" applyProtection="1"/>
    <xf numFmtId="0" fontId="0" fillId="3" borderId="6" xfId="0" applyFill="1" applyBorder="1" applyProtection="1"/>
    <xf numFmtId="0" fontId="0" fillId="3" borderId="9" xfId="0" applyFill="1" applyBorder="1" applyProtection="1"/>
    <xf numFmtId="176" fontId="7" fillId="0" borderId="10" xfId="0" applyNumberFormat="1" applyFont="1" applyFill="1" applyBorder="1" applyProtection="1"/>
    <xf numFmtId="0" fontId="0" fillId="5" borderId="21" xfId="0" applyFill="1" applyBorder="1" applyProtection="1"/>
    <xf numFmtId="0" fontId="0" fillId="5" borderId="25" xfId="0" applyFill="1" applyBorder="1" applyProtection="1"/>
    <xf numFmtId="0" fontId="0" fillId="5" borderId="22" xfId="0" applyFill="1" applyBorder="1" applyProtection="1"/>
    <xf numFmtId="0" fontId="7" fillId="0" borderId="10" xfId="0" applyFont="1" applyBorder="1" applyAlignment="1" applyProtection="1">
      <alignment horizontal="center"/>
    </xf>
    <xf numFmtId="0" fontId="0" fillId="3" borderId="21" xfId="0" applyFill="1" applyBorder="1" applyProtection="1"/>
    <xf numFmtId="0" fontId="0" fillId="3" borderId="25" xfId="0" applyFill="1" applyBorder="1" applyProtection="1"/>
    <xf numFmtId="0" fontId="0" fillId="3" borderId="22" xfId="0" applyFill="1" applyBorder="1" applyProtection="1"/>
    <xf numFmtId="41" fontId="5" fillId="2" borderId="1" xfId="0" applyNumberFormat="1" applyFont="1" applyFill="1" applyBorder="1"/>
    <xf numFmtId="0" fontId="0" fillId="5" borderId="0" xfId="0" applyFill="1" applyBorder="1" applyProtection="1"/>
    <xf numFmtId="176" fontId="7" fillId="0" borderId="0" xfId="0" applyNumberFormat="1" applyFont="1" applyFill="1" applyBorder="1" applyProtection="1"/>
    <xf numFmtId="0" fontId="28" fillId="0" borderId="0" xfId="0" applyFont="1" applyFill="1" applyBorder="1" applyProtection="1"/>
    <xf numFmtId="41" fontId="26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/>
    <xf numFmtId="169" fontId="7" fillId="0" borderId="0" xfId="0" applyNumberFormat="1" applyFont="1" applyFill="1" applyBorder="1" applyAlignment="1" applyProtection="1">
      <alignment horizontal="center"/>
    </xf>
    <xf numFmtId="171" fontId="7" fillId="0" borderId="0" xfId="1" applyNumberFormat="1" applyFont="1" applyFill="1" applyBorder="1" applyAlignment="1" applyProtection="1">
      <alignment horizontal="center"/>
    </xf>
    <xf numFmtId="41" fontId="28" fillId="0" borderId="0" xfId="0" applyNumberFormat="1" applyFont="1" applyFill="1" applyBorder="1" applyAlignment="1" applyProtection="1">
      <alignment horizontal="left"/>
    </xf>
    <xf numFmtId="41" fontId="5" fillId="0" borderId="0" xfId="0" applyNumberFormat="1" applyFont="1" applyFill="1" applyBorder="1" applyAlignment="1" applyProtection="1">
      <alignment horizontal="right"/>
    </xf>
    <xf numFmtId="1" fontId="7" fillId="0" borderId="0" xfId="0" applyNumberFormat="1" applyFont="1" applyFill="1" applyBorder="1" applyProtection="1"/>
    <xf numFmtId="0" fontId="12" fillId="0" borderId="0" xfId="0" applyFont="1" applyFill="1" applyBorder="1" applyAlignment="1" applyProtection="1">
      <alignment horizontal="right" wrapText="1"/>
    </xf>
    <xf numFmtId="0" fontId="12" fillId="0" borderId="0" xfId="0" applyFont="1" applyFill="1" applyBorder="1" applyAlignment="1" applyProtection="1">
      <alignment horizontal="center"/>
    </xf>
    <xf numFmtId="9" fontId="0" fillId="0" borderId="0" xfId="2" applyFont="1" applyFill="1" applyBorder="1" applyProtection="1"/>
    <xf numFmtId="2" fontId="7" fillId="0" borderId="0" xfId="0" applyNumberFormat="1" applyFont="1" applyFill="1" applyBorder="1" applyAlignment="1" applyProtection="1">
      <alignment horizontal="center"/>
    </xf>
    <xf numFmtId="164" fontId="7" fillId="0" borderId="0" xfId="1" applyNumberFormat="1" applyFont="1" applyFill="1" applyBorder="1" applyAlignment="1" applyProtection="1">
      <alignment horizontal="center"/>
    </xf>
    <xf numFmtId="1" fontId="7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Border="1" applyProtection="1"/>
    <xf numFmtId="0" fontId="19" fillId="0" borderId="0" xfId="0" applyFont="1" applyFill="1" applyBorder="1" applyProtection="1"/>
    <xf numFmtId="0" fontId="7" fillId="5" borderId="7" xfId="0" applyFont="1" applyFill="1" applyBorder="1" applyAlignment="1" applyProtection="1">
      <alignment horizontal="right"/>
    </xf>
    <xf numFmtId="176" fontId="7" fillId="5" borderId="10" xfId="0" applyNumberFormat="1" applyFont="1" applyFill="1" applyBorder="1" applyProtection="1"/>
    <xf numFmtId="0" fontId="30" fillId="0" borderId="7" xfId="0" applyFont="1" applyBorder="1" applyProtection="1"/>
    <xf numFmtId="41" fontId="30" fillId="0" borderId="7" xfId="0" applyNumberFormat="1" applyFont="1" applyBorder="1" applyAlignment="1" applyProtection="1">
      <alignment horizontal="right"/>
    </xf>
    <xf numFmtId="41" fontId="8" fillId="2" borderId="0" xfId="0" applyNumberFormat="1" applyFont="1" applyFill="1" applyBorder="1"/>
    <xf numFmtId="41" fontId="5" fillId="2" borderId="0" xfId="0" applyNumberFormat="1" applyFont="1" applyFill="1" applyBorder="1"/>
    <xf numFmtId="40" fontId="0" fillId="0" borderId="0" xfId="1" applyNumberFormat="1" applyFont="1" applyFill="1" applyBorder="1" applyProtection="1">
      <protection locked="0"/>
    </xf>
    <xf numFmtId="41" fontId="5" fillId="2" borderId="31" xfId="0" applyNumberFormat="1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right"/>
    </xf>
    <xf numFmtId="171" fontId="7" fillId="5" borderId="0" xfId="1" applyNumberFormat="1" applyFont="1" applyFill="1" applyBorder="1" applyAlignment="1" applyProtection="1">
      <alignment horizontal="center"/>
    </xf>
    <xf numFmtId="2" fontId="7" fillId="5" borderId="0" xfId="0" applyNumberFormat="1" applyFont="1" applyFill="1" applyBorder="1" applyAlignment="1" applyProtection="1">
      <alignment horizontal="center"/>
    </xf>
    <xf numFmtId="164" fontId="7" fillId="5" borderId="0" xfId="1" applyNumberFormat="1" applyFont="1" applyFill="1" applyBorder="1" applyAlignment="1" applyProtection="1">
      <alignment horizontal="center"/>
    </xf>
    <xf numFmtId="1" fontId="7" fillId="5" borderId="0" xfId="0" applyNumberFormat="1" applyFont="1" applyFill="1" applyBorder="1" applyAlignment="1" applyProtection="1">
      <alignment horizontal="center"/>
    </xf>
    <xf numFmtId="1" fontId="0" fillId="0" borderId="0" xfId="0" applyNumberFormat="1" applyBorder="1"/>
    <xf numFmtId="0" fontId="7" fillId="0" borderId="25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27" fillId="0" borderId="0" xfId="0" applyFont="1" applyFill="1" applyBorder="1" applyProtection="1"/>
    <xf numFmtId="0" fontId="27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41" fontId="29" fillId="0" borderId="6" xfId="0" applyNumberFormat="1" applyFont="1" applyFill="1" applyBorder="1" applyAlignment="1" applyProtection="1"/>
    <xf numFmtId="41" fontId="12" fillId="0" borderId="6" xfId="0" applyNumberFormat="1" applyFont="1" applyFill="1" applyBorder="1" applyAlignment="1" applyProtection="1"/>
    <xf numFmtId="0" fontId="7" fillId="0" borderId="36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7" fillId="0" borderId="37" xfId="0" applyFont="1" applyFill="1" applyBorder="1" applyAlignment="1" applyProtection="1">
      <alignment horizontal="center" wrapText="1"/>
    </xf>
    <xf numFmtId="0" fontId="31" fillId="4" borderId="1" xfId="0" applyFont="1" applyFill="1" applyBorder="1" applyProtection="1">
      <protection locked="0"/>
    </xf>
    <xf numFmtId="0" fontId="31" fillId="4" borderId="4" xfId="0" applyFont="1" applyFill="1" applyBorder="1" applyProtection="1">
      <protection locked="0"/>
    </xf>
    <xf numFmtId="0" fontId="32" fillId="4" borderId="4" xfId="0" applyFont="1" applyFill="1" applyBorder="1" applyAlignment="1" applyProtection="1">
      <alignment horizontal="center"/>
    </xf>
    <xf numFmtId="169" fontId="0" fillId="0" borderId="31" xfId="0" applyNumberFormat="1" applyBorder="1" applyProtection="1"/>
    <xf numFmtId="169" fontId="0" fillId="0" borderId="19" xfId="0" applyNumberFormat="1" applyBorder="1" applyProtection="1"/>
    <xf numFmtId="169" fontId="7" fillId="0" borderId="33" xfId="0" applyNumberFormat="1" applyFont="1" applyBorder="1" applyProtection="1"/>
    <xf numFmtId="0" fontId="0" fillId="6" borderId="1" xfId="0" applyFill="1" applyBorder="1" applyProtection="1"/>
    <xf numFmtId="169" fontId="7" fillId="6" borderId="35" xfId="0" applyNumberFormat="1" applyFont="1" applyFill="1" applyBorder="1" applyAlignment="1" applyProtection="1">
      <alignment horizontal="center"/>
    </xf>
    <xf numFmtId="171" fontId="7" fillId="6" borderId="35" xfId="1" applyNumberFormat="1" applyFont="1" applyFill="1" applyBorder="1" applyAlignment="1" applyProtection="1">
      <alignment horizontal="center"/>
    </xf>
    <xf numFmtId="169" fontId="5" fillId="0" borderId="33" xfId="0" applyNumberFormat="1" applyFont="1" applyBorder="1" applyProtection="1"/>
    <xf numFmtId="0" fontId="0" fillId="6" borderId="24" xfId="0" applyFill="1" applyBorder="1" applyProtection="1"/>
    <xf numFmtId="2" fontId="7" fillId="6" borderId="35" xfId="0" applyNumberFormat="1" applyFont="1" applyFill="1" applyBorder="1" applyAlignment="1" applyProtection="1">
      <alignment horizontal="center"/>
    </xf>
    <xf numFmtId="164" fontId="7" fillId="6" borderId="35" xfId="1" applyNumberFormat="1" applyFont="1" applyFill="1" applyBorder="1" applyAlignment="1" applyProtection="1">
      <alignment horizontal="center"/>
    </xf>
    <xf numFmtId="1" fontId="7" fillId="6" borderId="35" xfId="0" applyNumberFormat="1" applyFont="1" applyFill="1" applyBorder="1" applyAlignment="1" applyProtection="1">
      <alignment horizontal="center"/>
    </xf>
    <xf numFmtId="1" fontId="0" fillId="6" borderId="1" xfId="0" applyNumberFormat="1" applyFill="1" applyBorder="1" applyProtection="1"/>
    <xf numFmtId="2" fontId="7" fillId="6" borderId="34" xfId="0" applyNumberFormat="1" applyFont="1" applyFill="1" applyBorder="1" applyAlignment="1" applyProtection="1">
      <alignment horizontal="center"/>
    </xf>
    <xf numFmtId="3" fontId="7" fillId="6" borderId="34" xfId="0" applyNumberFormat="1" applyFont="1" applyFill="1" applyBorder="1" applyAlignment="1" applyProtection="1">
      <alignment horizontal="center"/>
    </xf>
    <xf numFmtId="0" fontId="7" fillId="6" borderId="34" xfId="0" applyFont="1" applyFill="1" applyBorder="1" applyAlignment="1" applyProtection="1">
      <alignment horizontal="right"/>
    </xf>
    <xf numFmtId="41" fontId="29" fillId="6" borderId="25" xfId="0" applyNumberFormat="1" applyFont="1" applyFill="1" applyBorder="1" applyAlignment="1" applyProtection="1"/>
    <xf numFmtId="41" fontId="33" fillId="6" borderId="25" xfId="0" applyNumberFormat="1" applyFont="1" applyFill="1" applyBorder="1" applyAlignment="1" applyProtection="1"/>
    <xf numFmtId="0" fontId="7" fillId="6" borderId="35" xfId="0" applyFont="1" applyFill="1" applyBorder="1" applyAlignment="1" applyProtection="1">
      <alignment horizontal="center"/>
    </xf>
    <xf numFmtId="169" fontId="7" fillId="6" borderId="34" xfId="0" applyNumberFormat="1" applyFont="1" applyFill="1" applyBorder="1" applyAlignment="1" applyProtection="1">
      <alignment horizontal="center"/>
    </xf>
    <xf numFmtId="169" fontId="0" fillId="0" borderId="31" xfId="0" applyNumberFormat="1" applyFill="1" applyBorder="1" applyProtection="1"/>
    <xf numFmtId="169" fontId="0" fillId="0" borderId="3" xfId="0" applyNumberFormat="1" applyFill="1" applyBorder="1" applyProtection="1"/>
    <xf numFmtId="169" fontId="0" fillId="0" borderId="33" xfId="0" applyNumberFormat="1" applyFill="1" applyBorder="1" applyProtection="1"/>
    <xf numFmtId="169" fontId="7" fillId="6" borderId="34" xfId="0" applyNumberFormat="1" applyFont="1" applyFill="1" applyBorder="1" applyAlignment="1" applyProtection="1">
      <alignment horizontal="right"/>
    </xf>
    <xf numFmtId="41" fontId="26" fillId="0" borderId="7" xfId="0" applyNumberFormat="1" applyFont="1" applyBorder="1" applyAlignment="1" applyProtection="1">
      <alignment horizontal="left"/>
    </xf>
    <xf numFmtId="169" fontId="5" fillId="0" borderId="19" xfId="0" quotePrefix="1" applyNumberFormat="1" applyFont="1" applyBorder="1" applyProtection="1"/>
    <xf numFmtId="2" fontId="5" fillId="6" borderId="35" xfId="0" applyNumberFormat="1" applyFont="1" applyFill="1" applyBorder="1" applyAlignment="1" applyProtection="1">
      <alignment horizontal="center"/>
    </xf>
    <xf numFmtId="2" fontId="7" fillId="6" borderId="35" xfId="0" applyNumberFormat="1" applyFont="1" applyFill="1" applyBorder="1" applyAlignment="1" applyProtection="1">
      <alignment horizontal="left" indent="1"/>
    </xf>
    <xf numFmtId="1" fontId="31" fillId="4" borderId="1" xfId="0" applyNumberFormat="1" applyFont="1" applyFill="1" applyBorder="1" applyProtection="1">
      <protection locked="0"/>
    </xf>
    <xf numFmtId="0" fontId="18" fillId="0" borderId="0" xfId="0" applyFont="1" applyProtection="1"/>
    <xf numFmtId="0" fontId="5" fillId="0" borderId="0" xfId="0" applyFont="1" applyBorder="1" applyProtection="1"/>
    <xf numFmtId="0" fontId="7" fillId="0" borderId="6" xfId="0" applyFont="1" applyBorder="1" applyAlignment="1" applyProtection="1">
      <alignment horizontal="right"/>
    </xf>
    <xf numFmtId="41" fontId="33" fillId="0" borderId="0" xfId="0" applyNumberFormat="1" applyFont="1" applyFill="1" applyBorder="1" applyAlignment="1" applyProtection="1"/>
    <xf numFmtId="0" fontId="12" fillId="7" borderId="1" xfId="0" applyFont="1" applyFill="1" applyBorder="1" applyAlignment="1" applyProtection="1">
      <alignment horizontal="right"/>
    </xf>
    <xf numFmtId="0" fontId="12" fillId="7" borderId="1" xfId="0" applyFont="1" applyFill="1" applyBorder="1" applyAlignment="1" applyProtection="1">
      <alignment horizontal="right" wrapText="1"/>
    </xf>
    <xf numFmtId="0" fontId="36" fillId="0" borderId="0" xfId="0" applyFont="1" applyBorder="1" applyAlignment="1" applyProtection="1">
      <alignment horizontal="right"/>
    </xf>
    <xf numFmtId="0" fontId="7" fillId="0" borderId="6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5" fillId="0" borderId="7" xfId="0" applyFont="1" applyBorder="1" applyProtection="1"/>
    <xf numFmtId="0" fontId="7" fillId="0" borderId="4" xfId="0" applyFont="1" applyBorder="1" applyAlignment="1" applyProtection="1">
      <alignment horizontal="center"/>
    </xf>
    <xf numFmtId="41" fontId="7" fillId="0" borderId="4" xfId="0" applyNumberFormat="1" applyFont="1" applyBorder="1" applyAlignment="1" applyProtection="1">
      <alignment horizontal="center" vertical="center"/>
    </xf>
    <xf numFmtId="169" fontId="7" fillId="5" borderId="0" xfId="0" applyNumberFormat="1" applyFont="1" applyFill="1" applyBorder="1" applyAlignment="1" applyProtection="1">
      <alignment horizontal="center"/>
    </xf>
    <xf numFmtId="41" fontId="26" fillId="0" borderId="7" xfId="0" applyNumberFormat="1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0" fillId="6" borderId="19" xfId="0" applyFill="1" applyBorder="1" applyProtection="1"/>
    <xf numFmtId="171" fontId="7" fillId="0" borderId="3" xfId="1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>
      <alignment horizontal="center"/>
    </xf>
    <xf numFmtId="164" fontId="7" fillId="0" borderId="3" xfId="1" applyNumberFormat="1" applyFont="1" applyFill="1" applyBorder="1" applyAlignment="1" applyProtection="1">
      <alignment horizontal="center"/>
    </xf>
    <xf numFmtId="1" fontId="7" fillId="0" borderId="3" xfId="0" applyNumberFormat="1" applyFont="1" applyFill="1" applyBorder="1" applyAlignment="1" applyProtection="1">
      <alignment horizontal="center"/>
    </xf>
    <xf numFmtId="176" fontId="7" fillId="0" borderId="11" xfId="0" applyNumberFormat="1" applyFont="1" applyFill="1" applyBorder="1" applyProtection="1"/>
    <xf numFmtId="169" fontId="0" fillId="0" borderId="0" xfId="0" applyNumberFormat="1" applyBorder="1" applyProtection="1"/>
    <xf numFmtId="169" fontId="0" fillId="0" borderId="45" xfId="0" applyNumberFormat="1" applyBorder="1" applyProtection="1"/>
    <xf numFmtId="169" fontId="0" fillId="0" borderId="20" xfId="0" applyNumberFormat="1" applyBorder="1" applyProtection="1"/>
    <xf numFmtId="169" fontId="7" fillId="0" borderId="18" xfId="0" applyNumberFormat="1" applyFont="1" applyBorder="1" applyProtection="1"/>
    <xf numFmtId="169" fontId="0" fillId="0" borderId="46" xfId="0" applyNumberFormat="1" applyBorder="1" applyProtection="1"/>
    <xf numFmtId="41" fontId="7" fillId="0" borderId="49" xfId="0" applyNumberFormat="1" applyFont="1" applyBorder="1" applyAlignment="1" applyProtection="1">
      <alignment horizontal="center" vertical="center"/>
    </xf>
    <xf numFmtId="41" fontId="7" fillId="0" borderId="48" xfId="0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5" fillId="0" borderId="0" xfId="0" applyFont="1" applyFill="1" applyBorder="1" applyAlignment="1" applyProtection="1"/>
    <xf numFmtId="0" fontId="5" fillId="8" borderId="35" xfId="0" applyFont="1" applyFill="1" applyBorder="1" applyProtection="1"/>
    <xf numFmtId="0" fontId="7" fillId="8" borderId="35" xfId="0" applyFont="1" applyFill="1" applyBorder="1" applyProtection="1"/>
    <xf numFmtId="0" fontId="31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7" fillId="0" borderId="0" xfId="0" applyFont="1" applyFill="1" applyBorder="1" applyAlignment="1">
      <alignment horizontal="right"/>
    </xf>
    <xf numFmtId="0" fontId="18" fillId="0" borderId="0" xfId="0" applyFont="1" applyProtection="1"/>
    <xf numFmtId="0" fontId="0" fillId="4" borderId="1" xfId="0" applyFill="1" applyBorder="1"/>
    <xf numFmtId="0" fontId="7" fillId="0" borderId="8" xfId="0" applyFont="1" applyBorder="1" applyAlignment="1" applyProtection="1">
      <alignment horizontal="center"/>
    </xf>
    <xf numFmtId="0" fontId="7" fillId="0" borderId="11" xfId="0" applyFont="1" applyBorder="1" applyAlignment="1" applyProtection="1"/>
    <xf numFmtId="0" fontId="7" fillId="0" borderId="51" xfId="0" applyFont="1" applyBorder="1" applyAlignment="1" applyProtection="1">
      <alignment horizontal="right"/>
    </xf>
    <xf numFmtId="0" fontId="7" fillId="0" borderId="52" xfId="0" applyFont="1" applyBorder="1" applyAlignment="1" applyProtection="1">
      <alignment horizontal="right"/>
    </xf>
    <xf numFmtId="0" fontId="0" fillId="0" borderId="20" xfId="0" applyFill="1" applyBorder="1" applyProtection="1"/>
    <xf numFmtId="0" fontId="7" fillId="0" borderId="35" xfId="0" applyFont="1" applyBorder="1" applyAlignment="1" applyProtection="1">
      <alignment horizontal="center"/>
    </xf>
    <xf numFmtId="0" fontId="7" fillId="0" borderId="53" xfId="0" applyFont="1" applyBorder="1" applyAlignment="1" applyProtection="1">
      <alignment horizontal="center"/>
    </xf>
    <xf numFmtId="0" fontId="7" fillId="0" borderId="53" xfId="0" applyFont="1" applyFill="1" applyBorder="1" applyAlignment="1" applyProtection="1">
      <alignment horizontal="center"/>
    </xf>
    <xf numFmtId="0" fontId="7" fillId="8" borderId="54" xfId="0" applyFont="1" applyFill="1" applyBorder="1" applyProtection="1"/>
    <xf numFmtId="166" fontId="0" fillId="2" borderId="1" xfId="0" applyNumberFormat="1" applyFill="1" applyBorder="1"/>
    <xf numFmtId="41" fontId="0" fillId="0" borderId="5" xfId="0" applyNumberFormat="1" applyBorder="1" applyProtection="1"/>
    <xf numFmtId="41" fontId="0" fillId="0" borderId="6" xfId="0" applyNumberFormat="1" applyBorder="1" applyProtection="1"/>
    <xf numFmtId="44" fontId="0" fillId="0" borderId="6" xfId="1" applyFont="1" applyBorder="1" applyAlignment="1" applyProtection="1">
      <alignment horizontal="right"/>
    </xf>
    <xf numFmtId="41" fontId="11" fillId="0" borderId="9" xfId="0" applyNumberFormat="1" applyFont="1" applyBorder="1" applyProtection="1"/>
    <xf numFmtId="41" fontId="0" fillId="0" borderId="7" xfId="0" applyNumberFormat="1" applyBorder="1" applyProtection="1"/>
    <xf numFmtId="41" fontId="0" fillId="0" borderId="0" xfId="0" applyNumberFormat="1" applyBorder="1" applyProtection="1"/>
    <xf numFmtId="44" fontId="0" fillId="0" borderId="0" xfId="1" applyFont="1" applyBorder="1" applyAlignment="1" applyProtection="1">
      <alignment horizontal="right"/>
    </xf>
    <xf numFmtId="43" fontId="11" fillId="0" borderId="10" xfId="0" applyNumberFormat="1" applyFont="1" applyBorder="1" applyProtection="1"/>
    <xf numFmtId="41" fontId="11" fillId="0" borderId="10" xfId="0" applyNumberFormat="1" applyFont="1" applyBorder="1" applyProtection="1"/>
    <xf numFmtId="39" fontId="11" fillId="0" borderId="10" xfId="0" applyNumberFormat="1" applyFont="1" applyBorder="1" applyProtection="1"/>
    <xf numFmtId="41" fontId="0" fillId="0" borderId="8" xfId="0" applyNumberFormat="1" applyBorder="1" applyProtection="1"/>
    <xf numFmtId="41" fontId="0" fillId="0" borderId="3" xfId="0" applyNumberFormat="1" applyBorder="1" applyProtection="1"/>
    <xf numFmtId="166" fontId="0" fillId="0" borderId="3" xfId="0" applyNumberFormat="1" applyBorder="1" applyAlignment="1" applyProtection="1">
      <alignment horizontal="right"/>
    </xf>
    <xf numFmtId="166" fontId="11" fillId="0" borderId="11" xfId="0" applyNumberFormat="1" applyFont="1" applyBorder="1" applyProtection="1"/>
    <xf numFmtId="37" fontId="11" fillId="0" borderId="10" xfId="0" applyNumberFormat="1" applyFont="1" applyBorder="1" applyProtection="1"/>
    <xf numFmtId="41" fontId="5" fillId="0" borderId="7" xfId="0" applyNumberFormat="1" applyFont="1" applyBorder="1" applyProtection="1"/>
    <xf numFmtId="0" fontId="7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Protection="1"/>
    <xf numFmtId="0" fontId="0" fillId="9" borderId="34" xfId="0" applyFill="1" applyBorder="1"/>
    <xf numFmtId="0" fontId="0" fillId="9" borderId="22" xfId="0" applyFill="1" applyBorder="1"/>
    <xf numFmtId="0" fontId="0" fillId="9" borderId="7" xfId="0" applyFill="1" applyBorder="1"/>
    <xf numFmtId="0" fontId="0" fillId="9" borderId="10" xfId="0" applyFill="1" applyBorder="1"/>
    <xf numFmtId="0" fontId="0" fillId="9" borderId="7" xfId="0" applyFill="1" applyBorder="1" applyProtection="1"/>
    <xf numFmtId="0" fontId="5" fillId="9" borderId="7" xfId="0" applyFont="1" applyFill="1" applyBorder="1" applyProtection="1"/>
    <xf numFmtId="0" fontId="0" fillId="9" borderId="8" xfId="0" applyFill="1" applyBorder="1" applyProtection="1"/>
    <xf numFmtId="0" fontId="0" fillId="9" borderId="11" xfId="0" applyFill="1" applyBorder="1"/>
    <xf numFmtId="0" fontId="0" fillId="9" borderId="0" xfId="0" applyFill="1"/>
    <xf numFmtId="0" fontId="7" fillId="0" borderId="0" xfId="0" applyFont="1" applyFill="1" applyBorder="1" applyAlignment="1" applyProtection="1">
      <alignment horizontal="center"/>
    </xf>
    <xf numFmtId="0" fontId="0" fillId="9" borderId="5" xfId="0" applyFill="1" applyBorder="1"/>
    <xf numFmtId="0" fontId="0" fillId="9" borderId="6" xfId="0" applyFill="1" applyBorder="1"/>
    <xf numFmtId="0" fontId="0" fillId="9" borderId="9" xfId="0" applyFill="1" applyBorder="1"/>
    <xf numFmtId="0" fontId="0" fillId="9" borderId="8" xfId="0" applyFill="1" applyBorder="1"/>
    <xf numFmtId="0" fontId="0" fillId="9" borderId="3" xfId="0" applyFill="1" applyBorder="1"/>
    <xf numFmtId="0" fontId="5" fillId="9" borderId="3" xfId="0" applyFont="1" applyFill="1" applyBorder="1" applyAlignment="1">
      <alignment horizontal="right"/>
    </xf>
    <xf numFmtId="165" fontId="18" fillId="9" borderId="3" xfId="0" applyNumberFormat="1" applyFont="1" applyFill="1" applyBorder="1"/>
    <xf numFmtId="0" fontId="5" fillId="9" borderId="11" xfId="0" applyFont="1" applyFill="1" applyBorder="1"/>
    <xf numFmtId="0" fontId="7" fillId="0" borderId="0" xfId="0" applyFont="1" applyFill="1" applyBorder="1" applyAlignment="1" applyProtection="1">
      <alignment horizontal="center"/>
    </xf>
    <xf numFmtId="0" fontId="5" fillId="7" borderId="30" xfId="0" applyFont="1" applyFill="1" applyBorder="1" applyProtection="1"/>
    <xf numFmtId="0" fontId="5" fillId="7" borderId="0" xfId="0" applyFont="1" applyFill="1" applyBorder="1" applyProtection="1"/>
    <xf numFmtId="41" fontId="5" fillId="7" borderId="7" xfId="0" applyNumberFormat="1" applyFont="1" applyFill="1" applyBorder="1" applyProtection="1"/>
    <xf numFmtId="0" fontId="5" fillId="7" borderId="29" xfId="0" applyFont="1" applyFill="1" applyBorder="1" applyProtection="1"/>
    <xf numFmtId="0" fontId="5" fillId="7" borderId="27" xfId="0" applyFont="1" applyFill="1" applyBorder="1" applyProtection="1"/>
    <xf numFmtId="0" fontId="57" fillId="7" borderId="50" xfId="10" applyFont="1" applyFill="1" applyBorder="1" applyProtection="1">
      <protection locked="0"/>
    </xf>
    <xf numFmtId="41" fontId="5" fillId="7" borderId="36" xfId="0" applyNumberFormat="1" applyFont="1" applyFill="1" applyBorder="1" applyProtection="1"/>
    <xf numFmtId="0" fontId="5" fillId="7" borderId="57" xfId="0" applyFont="1" applyFill="1" applyBorder="1" applyProtection="1"/>
    <xf numFmtId="169" fontId="57" fillId="7" borderId="50" xfId="4" applyNumberFormat="1" applyFont="1" applyFill="1" applyBorder="1" applyProtection="1">
      <protection locked="0"/>
    </xf>
    <xf numFmtId="41" fontId="5" fillId="7" borderId="40" xfId="0" applyNumberFormat="1" applyFont="1" applyFill="1" applyBorder="1" applyProtection="1"/>
    <xf numFmtId="0" fontId="7" fillId="8" borderId="9" xfId="0" applyFont="1" applyFill="1" applyBorder="1" applyAlignment="1" applyProtection="1">
      <alignment horizontal="center"/>
    </xf>
    <xf numFmtId="41" fontId="5" fillId="7" borderId="56" xfId="0" applyNumberFormat="1" applyFont="1" applyFill="1" applyBorder="1" applyProtection="1"/>
    <xf numFmtId="0" fontId="7" fillId="8" borderId="55" xfId="0" applyFont="1" applyFill="1" applyBorder="1" applyAlignment="1" applyProtection="1">
      <alignment horizontal="center"/>
    </xf>
    <xf numFmtId="0" fontId="20" fillId="8" borderId="5" xfId="0" applyFont="1" applyFill="1" applyBorder="1" applyAlignment="1" applyProtection="1">
      <alignment horizontal="center"/>
    </xf>
    <xf numFmtId="41" fontId="5" fillId="7" borderId="39" xfId="0" applyNumberFormat="1" applyFont="1" applyFill="1" applyBorder="1" applyProtection="1"/>
    <xf numFmtId="0" fontId="5" fillId="7" borderId="1" xfId="0" applyFont="1" applyFill="1" applyBorder="1" applyProtection="1"/>
    <xf numFmtId="0" fontId="7" fillId="8" borderId="6" xfId="0" applyFont="1" applyFill="1" applyBorder="1" applyAlignment="1" applyProtection="1">
      <alignment horizontal="center"/>
    </xf>
    <xf numFmtId="41" fontId="5" fillId="7" borderId="38" xfId="0" applyNumberFormat="1" applyFont="1" applyFill="1" applyBorder="1" applyProtection="1"/>
    <xf numFmtId="0" fontId="7" fillId="8" borderId="5" xfId="0" applyFont="1" applyFill="1" applyBorder="1" applyProtection="1"/>
    <xf numFmtId="0" fontId="5" fillId="8" borderId="6" xfId="0" applyFont="1" applyFill="1" applyBorder="1" applyProtection="1"/>
    <xf numFmtId="0" fontId="20" fillId="8" borderId="5" xfId="0" applyFont="1" applyFill="1" applyBorder="1" applyProtection="1"/>
    <xf numFmtId="0" fontId="57" fillId="7" borderId="50" xfId="7" applyFont="1" applyFill="1" applyBorder="1" applyProtection="1">
      <protection locked="0"/>
    </xf>
    <xf numFmtId="0" fontId="57" fillId="7" borderId="33" xfId="0" applyFont="1" applyFill="1" applyBorder="1" applyProtection="1">
      <protection locked="0"/>
    </xf>
    <xf numFmtId="0" fontId="57" fillId="7" borderId="37" xfId="0" applyFont="1" applyFill="1" applyBorder="1" applyProtection="1">
      <protection locked="0"/>
    </xf>
    <xf numFmtId="41" fontId="5" fillId="7" borderId="31" xfId="0" applyNumberFormat="1" applyFont="1" applyFill="1" applyBorder="1" applyProtection="1"/>
    <xf numFmtId="0" fontId="5" fillId="0" borderId="0" xfId="0" applyFont="1" applyProtection="1"/>
    <xf numFmtId="2" fontId="57" fillId="7" borderId="50" xfId="10" applyNumberFormat="1" applyFont="1" applyFill="1" applyBorder="1" applyProtection="1">
      <protection locked="0"/>
    </xf>
    <xf numFmtId="2" fontId="57" fillId="7" borderId="50" xfId="7" applyNumberFormat="1" applyFont="1" applyFill="1" applyBorder="1" applyProtection="1">
      <protection locked="0"/>
    </xf>
    <xf numFmtId="2" fontId="57" fillId="7" borderId="37" xfId="0" applyNumberFormat="1" applyFont="1" applyFill="1" applyBorder="1" applyProtection="1">
      <protection locked="0"/>
    </xf>
    <xf numFmtId="0" fontId="58" fillId="0" borderId="0" xfId="0" applyFont="1"/>
    <xf numFmtId="181" fontId="0" fillId="0" borderId="20" xfId="0" applyNumberFormat="1" applyBorder="1" applyProtection="1"/>
    <xf numFmtId="2" fontId="0" fillId="0" borderId="20" xfId="0" applyNumberFormat="1" applyBorder="1" applyProtection="1"/>
    <xf numFmtId="181" fontId="0" fillId="0" borderId="45" xfId="0" applyNumberFormat="1" applyBorder="1" applyProtection="1"/>
    <xf numFmtId="0" fontId="0" fillId="41" borderId="5" xfId="0" applyFill="1" applyBorder="1"/>
    <xf numFmtId="0" fontId="0" fillId="41" borderId="6" xfId="0" applyFill="1" applyBorder="1"/>
    <xf numFmtId="0" fontId="0" fillId="41" borderId="9" xfId="0" applyFill="1" applyBorder="1"/>
    <xf numFmtId="0" fontId="0" fillId="41" borderId="8" xfId="0" applyFill="1" applyBorder="1"/>
    <xf numFmtId="0" fontId="0" fillId="41" borderId="3" xfId="0" applyFill="1" applyBorder="1"/>
    <xf numFmtId="0" fontId="5" fillId="41" borderId="3" xfId="0" applyFont="1" applyFill="1" applyBorder="1" applyAlignment="1">
      <alignment horizontal="right"/>
    </xf>
    <xf numFmtId="165" fontId="18" fillId="41" borderId="3" xfId="0" applyNumberFormat="1" applyFont="1" applyFill="1" applyBorder="1"/>
    <xf numFmtId="0" fontId="5" fillId="41" borderId="11" xfId="0" applyFont="1" applyFill="1" applyBorder="1"/>
    <xf numFmtId="41" fontId="33" fillId="6" borderId="21" xfId="0" applyNumberFormat="1" applyFont="1" applyFill="1" applyBorder="1" applyAlignment="1" applyProtection="1">
      <alignment horizontal="left"/>
      <protection locked="0"/>
    </xf>
    <xf numFmtId="41" fontId="33" fillId="6" borderId="25" xfId="0" applyNumberFormat="1" applyFont="1" applyFill="1" applyBorder="1" applyAlignment="1" applyProtection="1">
      <alignment horizontal="left"/>
      <protection locked="0"/>
    </xf>
    <xf numFmtId="41" fontId="33" fillId="6" borderId="22" xfId="0" applyNumberFormat="1" applyFont="1" applyFill="1" applyBorder="1" applyAlignment="1" applyProtection="1">
      <alignment horizontal="left"/>
      <protection locked="0"/>
    </xf>
    <xf numFmtId="0" fontId="34" fillId="0" borderId="0" xfId="0" applyFont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/>
    </xf>
    <xf numFmtId="0" fontId="7" fillId="0" borderId="22" xfId="0" applyFont="1" applyBorder="1" applyAlignment="1" applyProtection="1">
      <alignment horizontal="center"/>
    </xf>
    <xf numFmtId="41" fontId="29" fillId="0" borderId="0" xfId="0" applyNumberFormat="1" applyFont="1" applyFill="1" applyBorder="1" applyAlignment="1" applyProtection="1">
      <alignment horizontal="left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0" fillId="0" borderId="6" xfId="0" applyBorder="1"/>
    <xf numFmtId="0" fontId="0" fillId="0" borderId="9" xfId="0" applyBorder="1"/>
    <xf numFmtId="0" fontId="7" fillId="0" borderId="41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41" fontId="7" fillId="0" borderId="47" xfId="0" applyNumberFormat="1" applyFont="1" applyBorder="1" applyAlignment="1" applyProtection="1">
      <alignment horizontal="center" vertical="center"/>
    </xf>
    <xf numFmtId="41" fontId="7" fillId="0" borderId="45" xfId="0" applyNumberFormat="1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/>
    </xf>
    <xf numFmtId="0" fontId="7" fillId="0" borderId="44" xfId="0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/>
    </xf>
    <xf numFmtId="41" fontId="7" fillId="0" borderId="41" xfId="0" applyNumberFormat="1" applyFont="1" applyBorder="1" applyAlignment="1" applyProtection="1">
      <alignment horizontal="center" vertical="center"/>
    </xf>
    <xf numFmtId="41" fontId="7" fillId="0" borderId="20" xfId="0" applyNumberFormat="1" applyFont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41" fontId="7" fillId="0" borderId="44" xfId="0" applyNumberFormat="1" applyFont="1" applyBorder="1" applyAlignment="1" applyProtection="1">
      <alignment horizontal="center" vertical="center"/>
    </xf>
    <xf numFmtId="41" fontId="7" fillId="0" borderId="46" xfId="0" applyNumberFormat="1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/>
    </xf>
    <xf numFmtId="0" fontId="12" fillId="0" borderId="6" xfId="0" applyFont="1" applyBorder="1" applyAlignment="1" applyProtection="1">
      <alignment horizontal="center"/>
    </xf>
    <xf numFmtId="0" fontId="12" fillId="0" borderId="9" xfId="0" applyFont="1" applyBorder="1" applyAlignment="1" applyProtection="1">
      <alignment horizontal="center"/>
    </xf>
    <xf numFmtId="41" fontId="9" fillId="0" borderId="21" xfId="0" applyNumberFormat="1" applyFont="1" applyBorder="1" applyAlignment="1">
      <alignment horizontal="center"/>
    </xf>
    <xf numFmtId="41" fontId="9" fillId="0" borderId="25" xfId="0" applyNumberFormat="1" applyFont="1" applyBorder="1" applyAlignment="1">
      <alignment horizontal="center"/>
    </xf>
    <xf numFmtId="41" fontId="9" fillId="0" borderId="22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41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43" fontId="7" fillId="0" borderId="26" xfId="0" applyNumberFormat="1" applyFont="1" applyBorder="1" applyAlignment="1">
      <alignment horizontal="center"/>
    </xf>
    <xf numFmtId="43" fontId="7" fillId="0" borderId="27" xfId="0" applyNumberFormat="1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1" fontId="7" fillId="0" borderId="23" xfId="0" applyNumberFormat="1" applyFont="1" applyBorder="1" applyAlignment="1">
      <alignment horizontal="left"/>
    </xf>
    <xf numFmtId="41" fontId="7" fillId="0" borderId="27" xfId="0" applyNumberFormat="1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41" fontId="7" fillId="0" borderId="17" xfId="0" applyNumberFormat="1" applyFont="1" applyBorder="1" applyAlignment="1">
      <alignment horizontal="center"/>
    </xf>
    <xf numFmtId="41" fontId="7" fillId="0" borderId="15" xfId="0" applyNumberFormat="1" applyFont="1" applyBorder="1" applyAlignment="1">
      <alignment horizontal="center"/>
    </xf>
    <xf numFmtId="42" fontId="7" fillId="0" borderId="23" xfId="1" applyNumberFormat="1" applyFont="1" applyBorder="1" applyAlignment="1">
      <alignment horizontal="center"/>
    </xf>
    <xf numFmtId="42" fontId="7" fillId="0" borderId="27" xfId="1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</cellXfs>
  <cellStyles count="1489">
    <cellStyle name="20% - Accent1" xfId="58" builtinId="30" customBuiltin="1"/>
    <cellStyle name="20% - Accent1 2" xfId="129"/>
    <cellStyle name="20% - Accent1 2 2" xfId="161"/>
    <cellStyle name="20% - Accent1 2 2 2" xfId="322"/>
    <cellStyle name="20% - Accent1 2 2 2 2" xfId="675"/>
    <cellStyle name="20% - Accent1 2 2 2 2 2" xfId="1313"/>
    <cellStyle name="20% - Accent1 2 2 2 3" xfId="994"/>
    <cellStyle name="20% - Accent1 2 2 3" xfId="338"/>
    <cellStyle name="20% - Accent1 2 2 3 2" xfId="691"/>
    <cellStyle name="20% - Accent1 2 2 3 2 2" xfId="1329"/>
    <cellStyle name="20% - Accent1 2 2 3 3" xfId="1010"/>
    <cellStyle name="20% - Accent1 2 2 4" xfId="517"/>
    <cellStyle name="20% - Accent1 2 2 4 2" xfId="836"/>
    <cellStyle name="20% - Accent1 2 2 4 2 2" xfId="1474"/>
    <cellStyle name="20% - Accent1 2 2 4 3" xfId="1155"/>
    <cellStyle name="20% - Accent1 2 2 5" xfId="596"/>
    <cellStyle name="20% - Accent1 2 2 5 2" xfId="1234"/>
    <cellStyle name="20% - Accent1 2 2 6" xfId="915"/>
    <cellStyle name="20% - Accent1 2 2 7" xfId="240"/>
    <cellStyle name="20% - Accent1 2 3" xfId="290"/>
    <cellStyle name="20% - Accent1 2 3 2" xfId="643"/>
    <cellStyle name="20% - Accent1 2 3 2 2" xfId="1281"/>
    <cellStyle name="20% - Accent1 2 3 3" xfId="962"/>
    <cellStyle name="20% - Accent1 2 4" xfId="337"/>
    <cellStyle name="20% - Accent1 2 4 2" xfId="690"/>
    <cellStyle name="20% - Accent1 2 4 2 2" xfId="1328"/>
    <cellStyle name="20% - Accent1 2 4 3" xfId="1009"/>
    <cellStyle name="20% - Accent1 2 5" xfId="485"/>
    <cellStyle name="20% - Accent1 2 5 2" xfId="804"/>
    <cellStyle name="20% - Accent1 2 5 2 2" xfId="1442"/>
    <cellStyle name="20% - Accent1 2 5 3" xfId="1123"/>
    <cellStyle name="20% - Accent1 2 6" xfId="564"/>
    <cellStyle name="20% - Accent1 2 6 2" xfId="1202"/>
    <cellStyle name="20% - Accent1 2 7" xfId="883"/>
    <cellStyle name="20% - Accent1 2 8" xfId="208"/>
    <cellStyle name="20% - Accent1 3" xfId="145"/>
    <cellStyle name="20% - Accent1 3 2" xfId="306"/>
    <cellStyle name="20% - Accent1 3 2 2" xfId="659"/>
    <cellStyle name="20% - Accent1 3 2 2 2" xfId="1297"/>
    <cellStyle name="20% - Accent1 3 2 3" xfId="978"/>
    <cellStyle name="20% - Accent1 3 3" xfId="339"/>
    <cellStyle name="20% - Accent1 3 3 2" xfId="692"/>
    <cellStyle name="20% - Accent1 3 3 2 2" xfId="1330"/>
    <cellStyle name="20% - Accent1 3 3 3" xfId="1011"/>
    <cellStyle name="20% - Accent1 3 4" xfId="501"/>
    <cellStyle name="20% - Accent1 3 4 2" xfId="820"/>
    <cellStyle name="20% - Accent1 3 4 2 2" xfId="1458"/>
    <cellStyle name="20% - Accent1 3 4 3" xfId="1139"/>
    <cellStyle name="20% - Accent1 3 5" xfId="580"/>
    <cellStyle name="20% - Accent1 3 5 2" xfId="1218"/>
    <cellStyle name="20% - Accent1 3 6" xfId="899"/>
    <cellStyle name="20% - Accent1 3 7" xfId="224"/>
    <cellStyle name="20% - Accent1 4" xfId="267"/>
    <cellStyle name="20% - Accent1 4 2" xfId="340"/>
    <cellStyle name="20% - Accent1 4 2 2" xfId="693"/>
    <cellStyle name="20% - Accent1 4 2 2 2" xfId="1331"/>
    <cellStyle name="20% - Accent1 4 2 3" xfId="1012"/>
    <cellStyle name="20% - Accent1 4 3" xfId="623"/>
    <cellStyle name="20% - Accent1 4 3 2" xfId="1261"/>
    <cellStyle name="20% - Accent1 4 4" xfId="942"/>
    <cellStyle name="20% - Accent1 5" xfId="465"/>
    <cellStyle name="20% - Accent1 5 2" xfId="784"/>
    <cellStyle name="20% - Accent1 5 2 2" xfId="1422"/>
    <cellStyle name="20% - Accent1 5 3" xfId="1103"/>
    <cellStyle name="20% - Accent1 6" xfId="544"/>
    <cellStyle name="20% - Accent1 6 2" xfId="1182"/>
    <cellStyle name="20% - Accent1 7" xfId="863"/>
    <cellStyle name="20% - Accent1 8" xfId="188"/>
    <cellStyle name="20% - Accent2" xfId="62" builtinId="34" customBuiltin="1"/>
    <cellStyle name="20% - Accent2 2" xfId="131"/>
    <cellStyle name="20% - Accent2 2 2" xfId="163"/>
    <cellStyle name="20% - Accent2 2 2 2" xfId="324"/>
    <cellStyle name="20% - Accent2 2 2 2 2" xfId="677"/>
    <cellStyle name="20% - Accent2 2 2 2 2 2" xfId="1315"/>
    <cellStyle name="20% - Accent2 2 2 2 3" xfId="996"/>
    <cellStyle name="20% - Accent2 2 2 3" xfId="342"/>
    <cellStyle name="20% - Accent2 2 2 3 2" xfId="695"/>
    <cellStyle name="20% - Accent2 2 2 3 2 2" xfId="1333"/>
    <cellStyle name="20% - Accent2 2 2 3 3" xfId="1014"/>
    <cellStyle name="20% - Accent2 2 2 4" xfId="519"/>
    <cellStyle name="20% - Accent2 2 2 4 2" xfId="838"/>
    <cellStyle name="20% - Accent2 2 2 4 2 2" xfId="1476"/>
    <cellStyle name="20% - Accent2 2 2 4 3" xfId="1157"/>
    <cellStyle name="20% - Accent2 2 2 5" xfId="598"/>
    <cellStyle name="20% - Accent2 2 2 5 2" xfId="1236"/>
    <cellStyle name="20% - Accent2 2 2 6" xfId="917"/>
    <cellStyle name="20% - Accent2 2 2 7" xfId="242"/>
    <cellStyle name="20% - Accent2 2 3" xfId="292"/>
    <cellStyle name="20% - Accent2 2 3 2" xfId="645"/>
    <cellStyle name="20% - Accent2 2 3 2 2" xfId="1283"/>
    <cellStyle name="20% - Accent2 2 3 3" xfId="964"/>
    <cellStyle name="20% - Accent2 2 4" xfId="341"/>
    <cellStyle name="20% - Accent2 2 4 2" xfId="694"/>
    <cellStyle name="20% - Accent2 2 4 2 2" xfId="1332"/>
    <cellStyle name="20% - Accent2 2 4 3" xfId="1013"/>
    <cellStyle name="20% - Accent2 2 5" xfId="487"/>
    <cellStyle name="20% - Accent2 2 5 2" xfId="806"/>
    <cellStyle name="20% - Accent2 2 5 2 2" xfId="1444"/>
    <cellStyle name="20% - Accent2 2 5 3" xfId="1125"/>
    <cellStyle name="20% - Accent2 2 6" xfId="566"/>
    <cellStyle name="20% - Accent2 2 6 2" xfId="1204"/>
    <cellStyle name="20% - Accent2 2 7" xfId="885"/>
    <cellStyle name="20% - Accent2 2 8" xfId="210"/>
    <cellStyle name="20% - Accent2 3" xfId="147"/>
    <cellStyle name="20% - Accent2 3 2" xfId="308"/>
    <cellStyle name="20% - Accent2 3 2 2" xfId="661"/>
    <cellStyle name="20% - Accent2 3 2 2 2" xfId="1299"/>
    <cellStyle name="20% - Accent2 3 2 3" xfId="980"/>
    <cellStyle name="20% - Accent2 3 3" xfId="343"/>
    <cellStyle name="20% - Accent2 3 3 2" xfId="696"/>
    <cellStyle name="20% - Accent2 3 3 2 2" xfId="1334"/>
    <cellStyle name="20% - Accent2 3 3 3" xfId="1015"/>
    <cellStyle name="20% - Accent2 3 4" xfId="503"/>
    <cellStyle name="20% - Accent2 3 4 2" xfId="822"/>
    <cellStyle name="20% - Accent2 3 4 2 2" xfId="1460"/>
    <cellStyle name="20% - Accent2 3 4 3" xfId="1141"/>
    <cellStyle name="20% - Accent2 3 5" xfId="582"/>
    <cellStyle name="20% - Accent2 3 5 2" xfId="1220"/>
    <cellStyle name="20% - Accent2 3 6" xfId="901"/>
    <cellStyle name="20% - Accent2 3 7" xfId="226"/>
    <cellStyle name="20% - Accent2 4" xfId="269"/>
    <cellStyle name="20% - Accent2 4 2" xfId="344"/>
    <cellStyle name="20% - Accent2 4 2 2" xfId="697"/>
    <cellStyle name="20% - Accent2 4 2 2 2" xfId="1335"/>
    <cellStyle name="20% - Accent2 4 2 3" xfId="1016"/>
    <cellStyle name="20% - Accent2 4 3" xfId="625"/>
    <cellStyle name="20% - Accent2 4 3 2" xfId="1263"/>
    <cellStyle name="20% - Accent2 4 4" xfId="944"/>
    <cellStyle name="20% - Accent2 5" xfId="467"/>
    <cellStyle name="20% - Accent2 5 2" xfId="786"/>
    <cellStyle name="20% - Accent2 5 2 2" xfId="1424"/>
    <cellStyle name="20% - Accent2 5 3" xfId="1105"/>
    <cellStyle name="20% - Accent2 6" xfId="546"/>
    <cellStyle name="20% - Accent2 6 2" xfId="1184"/>
    <cellStyle name="20% - Accent2 7" xfId="865"/>
    <cellStyle name="20% - Accent2 8" xfId="190"/>
    <cellStyle name="20% - Accent3" xfId="66" builtinId="38" customBuiltin="1"/>
    <cellStyle name="20% - Accent3 2" xfId="133"/>
    <cellStyle name="20% - Accent3 2 2" xfId="165"/>
    <cellStyle name="20% - Accent3 2 2 2" xfId="326"/>
    <cellStyle name="20% - Accent3 2 2 2 2" xfId="679"/>
    <cellStyle name="20% - Accent3 2 2 2 2 2" xfId="1317"/>
    <cellStyle name="20% - Accent3 2 2 2 3" xfId="998"/>
    <cellStyle name="20% - Accent3 2 2 3" xfId="346"/>
    <cellStyle name="20% - Accent3 2 2 3 2" xfId="699"/>
    <cellStyle name="20% - Accent3 2 2 3 2 2" xfId="1337"/>
    <cellStyle name="20% - Accent3 2 2 3 3" xfId="1018"/>
    <cellStyle name="20% - Accent3 2 2 4" xfId="521"/>
    <cellStyle name="20% - Accent3 2 2 4 2" xfId="840"/>
    <cellStyle name="20% - Accent3 2 2 4 2 2" xfId="1478"/>
    <cellStyle name="20% - Accent3 2 2 4 3" xfId="1159"/>
    <cellStyle name="20% - Accent3 2 2 5" xfId="600"/>
    <cellStyle name="20% - Accent3 2 2 5 2" xfId="1238"/>
    <cellStyle name="20% - Accent3 2 2 6" xfId="919"/>
    <cellStyle name="20% - Accent3 2 2 7" xfId="244"/>
    <cellStyle name="20% - Accent3 2 3" xfId="294"/>
    <cellStyle name="20% - Accent3 2 3 2" xfId="647"/>
    <cellStyle name="20% - Accent3 2 3 2 2" xfId="1285"/>
    <cellStyle name="20% - Accent3 2 3 3" xfId="966"/>
    <cellStyle name="20% - Accent3 2 4" xfId="345"/>
    <cellStyle name="20% - Accent3 2 4 2" xfId="698"/>
    <cellStyle name="20% - Accent3 2 4 2 2" xfId="1336"/>
    <cellStyle name="20% - Accent3 2 4 3" xfId="1017"/>
    <cellStyle name="20% - Accent3 2 5" xfId="489"/>
    <cellStyle name="20% - Accent3 2 5 2" xfId="808"/>
    <cellStyle name="20% - Accent3 2 5 2 2" xfId="1446"/>
    <cellStyle name="20% - Accent3 2 5 3" xfId="1127"/>
    <cellStyle name="20% - Accent3 2 6" xfId="568"/>
    <cellStyle name="20% - Accent3 2 6 2" xfId="1206"/>
    <cellStyle name="20% - Accent3 2 7" xfId="887"/>
    <cellStyle name="20% - Accent3 2 8" xfId="212"/>
    <cellStyle name="20% - Accent3 3" xfId="149"/>
    <cellStyle name="20% - Accent3 3 2" xfId="310"/>
    <cellStyle name="20% - Accent3 3 2 2" xfId="663"/>
    <cellStyle name="20% - Accent3 3 2 2 2" xfId="1301"/>
    <cellStyle name="20% - Accent3 3 2 3" xfId="982"/>
    <cellStyle name="20% - Accent3 3 3" xfId="347"/>
    <cellStyle name="20% - Accent3 3 3 2" xfId="700"/>
    <cellStyle name="20% - Accent3 3 3 2 2" xfId="1338"/>
    <cellStyle name="20% - Accent3 3 3 3" xfId="1019"/>
    <cellStyle name="20% - Accent3 3 4" xfId="505"/>
    <cellStyle name="20% - Accent3 3 4 2" xfId="824"/>
    <cellStyle name="20% - Accent3 3 4 2 2" xfId="1462"/>
    <cellStyle name="20% - Accent3 3 4 3" xfId="1143"/>
    <cellStyle name="20% - Accent3 3 5" xfId="584"/>
    <cellStyle name="20% - Accent3 3 5 2" xfId="1222"/>
    <cellStyle name="20% - Accent3 3 6" xfId="903"/>
    <cellStyle name="20% - Accent3 3 7" xfId="228"/>
    <cellStyle name="20% - Accent3 4" xfId="271"/>
    <cellStyle name="20% - Accent3 4 2" xfId="348"/>
    <cellStyle name="20% - Accent3 4 2 2" xfId="701"/>
    <cellStyle name="20% - Accent3 4 2 2 2" xfId="1339"/>
    <cellStyle name="20% - Accent3 4 2 3" xfId="1020"/>
    <cellStyle name="20% - Accent3 4 3" xfId="627"/>
    <cellStyle name="20% - Accent3 4 3 2" xfId="1265"/>
    <cellStyle name="20% - Accent3 4 4" xfId="946"/>
    <cellStyle name="20% - Accent3 5" xfId="469"/>
    <cellStyle name="20% - Accent3 5 2" xfId="788"/>
    <cellStyle name="20% - Accent3 5 2 2" xfId="1426"/>
    <cellStyle name="20% - Accent3 5 3" xfId="1107"/>
    <cellStyle name="20% - Accent3 6" xfId="548"/>
    <cellStyle name="20% - Accent3 6 2" xfId="1186"/>
    <cellStyle name="20% - Accent3 7" xfId="867"/>
    <cellStyle name="20% - Accent3 8" xfId="192"/>
    <cellStyle name="20% - Accent4" xfId="70" builtinId="42" customBuiltin="1"/>
    <cellStyle name="20% - Accent4 2" xfId="135"/>
    <cellStyle name="20% - Accent4 2 2" xfId="167"/>
    <cellStyle name="20% - Accent4 2 2 2" xfId="328"/>
    <cellStyle name="20% - Accent4 2 2 2 2" xfId="681"/>
    <cellStyle name="20% - Accent4 2 2 2 2 2" xfId="1319"/>
    <cellStyle name="20% - Accent4 2 2 2 3" xfId="1000"/>
    <cellStyle name="20% - Accent4 2 2 3" xfId="350"/>
    <cellStyle name="20% - Accent4 2 2 3 2" xfId="703"/>
    <cellStyle name="20% - Accent4 2 2 3 2 2" xfId="1341"/>
    <cellStyle name="20% - Accent4 2 2 3 3" xfId="1022"/>
    <cellStyle name="20% - Accent4 2 2 4" xfId="523"/>
    <cellStyle name="20% - Accent4 2 2 4 2" xfId="842"/>
    <cellStyle name="20% - Accent4 2 2 4 2 2" xfId="1480"/>
    <cellStyle name="20% - Accent4 2 2 4 3" xfId="1161"/>
    <cellStyle name="20% - Accent4 2 2 5" xfId="602"/>
    <cellStyle name="20% - Accent4 2 2 5 2" xfId="1240"/>
    <cellStyle name="20% - Accent4 2 2 6" xfId="921"/>
    <cellStyle name="20% - Accent4 2 2 7" xfId="246"/>
    <cellStyle name="20% - Accent4 2 3" xfId="296"/>
    <cellStyle name="20% - Accent4 2 3 2" xfId="649"/>
    <cellStyle name="20% - Accent4 2 3 2 2" xfId="1287"/>
    <cellStyle name="20% - Accent4 2 3 3" xfId="968"/>
    <cellStyle name="20% - Accent4 2 4" xfId="349"/>
    <cellStyle name="20% - Accent4 2 4 2" xfId="702"/>
    <cellStyle name="20% - Accent4 2 4 2 2" xfId="1340"/>
    <cellStyle name="20% - Accent4 2 4 3" xfId="1021"/>
    <cellStyle name="20% - Accent4 2 5" xfId="491"/>
    <cellStyle name="20% - Accent4 2 5 2" xfId="810"/>
    <cellStyle name="20% - Accent4 2 5 2 2" xfId="1448"/>
    <cellStyle name="20% - Accent4 2 5 3" xfId="1129"/>
    <cellStyle name="20% - Accent4 2 6" xfId="570"/>
    <cellStyle name="20% - Accent4 2 6 2" xfId="1208"/>
    <cellStyle name="20% - Accent4 2 7" xfId="889"/>
    <cellStyle name="20% - Accent4 2 8" xfId="214"/>
    <cellStyle name="20% - Accent4 3" xfId="151"/>
    <cellStyle name="20% - Accent4 3 2" xfId="312"/>
    <cellStyle name="20% - Accent4 3 2 2" xfId="665"/>
    <cellStyle name="20% - Accent4 3 2 2 2" xfId="1303"/>
    <cellStyle name="20% - Accent4 3 2 3" xfId="984"/>
    <cellStyle name="20% - Accent4 3 3" xfId="351"/>
    <cellStyle name="20% - Accent4 3 3 2" xfId="704"/>
    <cellStyle name="20% - Accent4 3 3 2 2" xfId="1342"/>
    <cellStyle name="20% - Accent4 3 3 3" xfId="1023"/>
    <cellStyle name="20% - Accent4 3 4" xfId="507"/>
    <cellStyle name="20% - Accent4 3 4 2" xfId="826"/>
    <cellStyle name="20% - Accent4 3 4 2 2" xfId="1464"/>
    <cellStyle name="20% - Accent4 3 4 3" xfId="1145"/>
    <cellStyle name="20% - Accent4 3 5" xfId="586"/>
    <cellStyle name="20% - Accent4 3 5 2" xfId="1224"/>
    <cellStyle name="20% - Accent4 3 6" xfId="905"/>
    <cellStyle name="20% - Accent4 3 7" xfId="230"/>
    <cellStyle name="20% - Accent4 4" xfId="273"/>
    <cellStyle name="20% - Accent4 4 2" xfId="352"/>
    <cellStyle name="20% - Accent4 4 2 2" xfId="705"/>
    <cellStyle name="20% - Accent4 4 2 2 2" xfId="1343"/>
    <cellStyle name="20% - Accent4 4 2 3" xfId="1024"/>
    <cellStyle name="20% - Accent4 4 3" xfId="629"/>
    <cellStyle name="20% - Accent4 4 3 2" xfId="1267"/>
    <cellStyle name="20% - Accent4 4 4" xfId="948"/>
    <cellStyle name="20% - Accent4 5" xfId="471"/>
    <cellStyle name="20% - Accent4 5 2" xfId="790"/>
    <cellStyle name="20% - Accent4 5 2 2" xfId="1428"/>
    <cellStyle name="20% - Accent4 5 3" xfId="1109"/>
    <cellStyle name="20% - Accent4 6" xfId="550"/>
    <cellStyle name="20% - Accent4 6 2" xfId="1188"/>
    <cellStyle name="20% - Accent4 7" xfId="869"/>
    <cellStyle name="20% - Accent4 8" xfId="194"/>
    <cellStyle name="20% - Accent5" xfId="74" builtinId="46" customBuiltin="1"/>
    <cellStyle name="20% - Accent5 2" xfId="137"/>
    <cellStyle name="20% - Accent5 2 2" xfId="169"/>
    <cellStyle name="20% - Accent5 2 2 2" xfId="330"/>
    <cellStyle name="20% - Accent5 2 2 2 2" xfId="683"/>
    <cellStyle name="20% - Accent5 2 2 2 2 2" xfId="1321"/>
    <cellStyle name="20% - Accent5 2 2 2 3" xfId="1002"/>
    <cellStyle name="20% - Accent5 2 2 3" xfId="355"/>
    <cellStyle name="20% - Accent5 2 2 3 2" xfId="708"/>
    <cellStyle name="20% - Accent5 2 2 3 2 2" xfId="1346"/>
    <cellStyle name="20% - Accent5 2 2 3 3" xfId="1027"/>
    <cellStyle name="20% - Accent5 2 2 4" xfId="525"/>
    <cellStyle name="20% - Accent5 2 2 4 2" xfId="844"/>
    <cellStyle name="20% - Accent5 2 2 4 2 2" xfId="1482"/>
    <cellStyle name="20% - Accent5 2 2 4 3" xfId="1163"/>
    <cellStyle name="20% - Accent5 2 2 5" xfId="604"/>
    <cellStyle name="20% - Accent5 2 2 5 2" xfId="1242"/>
    <cellStyle name="20% - Accent5 2 2 6" xfId="923"/>
    <cellStyle name="20% - Accent5 2 2 7" xfId="248"/>
    <cellStyle name="20% - Accent5 2 3" xfId="298"/>
    <cellStyle name="20% - Accent5 2 3 2" xfId="651"/>
    <cellStyle name="20% - Accent5 2 3 2 2" xfId="1289"/>
    <cellStyle name="20% - Accent5 2 3 3" xfId="970"/>
    <cellStyle name="20% - Accent5 2 4" xfId="354"/>
    <cellStyle name="20% - Accent5 2 4 2" xfId="707"/>
    <cellStyle name="20% - Accent5 2 4 2 2" xfId="1345"/>
    <cellStyle name="20% - Accent5 2 4 3" xfId="1026"/>
    <cellStyle name="20% - Accent5 2 5" xfId="493"/>
    <cellStyle name="20% - Accent5 2 5 2" xfId="812"/>
    <cellStyle name="20% - Accent5 2 5 2 2" xfId="1450"/>
    <cellStyle name="20% - Accent5 2 5 3" xfId="1131"/>
    <cellStyle name="20% - Accent5 2 6" xfId="572"/>
    <cellStyle name="20% - Accent5 2 6 2" xfId="1210"/>
    <cellStyle name="20% - Accent5 2 7" xfId="891"/>
    <cellStyle name="20% - Accent5 2 8" xfId="216"/>
    <cellStyle name="20% - Accent5 3" xfId="153"/>
    <cellStyle name="20% - Accent5 3 2" xfId="314"/>
    <cellStyle name="20% - Accent5 3 2 2" xfId="667"/>
    <cellStyle name="20% - Accent5 3 2 2 2" xfId="1305"/>
    <cellStyle name="20% - Accent5 3 2 3" xfId="986"/>
    <cellStyle name="20% - Accent5 3 3" xfId="356"/>
    <cellStyle name="20% - Accent5 3 3 2" xfId="709"/>
    <cellStyle name="20% - Accent5 3 3 2 2" xfId="1347"/>
    <cellStyle name="20% - Accent5 3 3 3" xfId="1028"/>
    <cellStyle name="20% - Accent5 3 4" xfId="509"/>
    <cellStyle name="20% - Accent5 3 4 2" xfId="828"/>
    <cellStyle name="20% - Accent5 3 4 2 2" xfId="1466"/>
    <cellStyle name="20% - Accent5 3 4 3" xfId="1147"/>
    <cellStyle name="20% - Accent5 3 5" xfId="588"/>
    <cellStyle name="20% - Accent5 3 5 2" xfId="1226"/>
    <cellStyle name="20% - Accent5 3 6" xfId="907"/>
    <cellStyle name="20% - Accent5 3 7" xfId="232"/>
    <cellStyle name="20% - Accent5 4" xfId="275"/>
    <cellStyle name="20% - Accent5 4 2" xfId="631"/>
    <cellStyle name="20% - Accent5 4 2 2" xfId="1269"/>
    <cellStyle name="20% - Accent5 4 3" xfId="950"/>
    <cellStyle name="20% - Accent5 5" xfId="353"/>
    <cellStyle name="20% - Accent5 5 2" xfId="706"/>
    <cellStyle name="20% - Accent5 5 2 2" xfId="1344"/>
    <cellStyle name="20% - Accent5 5 3" xfId="1025"/>
    <cellStyle name="20% - Accent5 6" xfId="473"/>
    <cellStyle name="20% - Accent5 6 2" xfId="792"/>
    <cellStyle name="20% - Accent5 6 2 2" xfId="1430"/>
    <cellStyle name="20% - Accent5 6 3" xfId="1111"/>
    <cellStyle name="20% - Accent5 7" xfId="552"/>
    <cellStyle name="20% - Accent5 7 2" xfId="1190"/>
    <cellStyle name="20% - Accent5 8" xfId="871"/>
    <cellStyle name="20% - Accent5 9" xfId="196"/>
    <cellStyle name="20% - Accent6" xfId="78" builtinId="50" customBuiltin="1"/>
    <cellStyle name="20% - Accent6 2" xfId="139"/>
    <cellStyle name="20% - Accent6 2 2" xfId="171"/>
    <cellStyle name="20% - Accent6 2 2 2" xfId="332"/>
    <cellStyle name="20% - Accent6 2 2 2 2" xfId="685"/>
    <cellStyle name="20% - Accent6 2 2 2 2 2" xfId="1323"/>
    <cellStyle name="20% - Accent6 2 2 2 3" xfId="1004"/>
    <cellStyle name="20% - Accent6 2 2 3" xfId="358"/>
    <cellStyle name="20% - Accent6 2 2 3 2" xfId="711"/>
    <cellStyle name="20% - Accent6 2 2 3 2 2" xfId="1349"/>
    <cellStyle name="20% - Accent6 2 2 3 3" xfId="1030"/>
    <cellStyle name="20% - Accent6 2 2 4" xfId="527"/>
    <cellStyle name="20% - Accent6 2 2 4 2" xfId="846"/>
    <cellStyle name="20% - Accent6 2 2 4 2 2" xfId="1484"/>
    <cellStyle name="20% - Accent6 2 2 4 3" xfId="1165"/>
    <cellStyle name="20% - Accent6 2 2 5" xfId="606"/>
    <cellStyle name="20% - Accent6 2 2 5 2" xfId="1244"/>
    <cellStyle name="20% - Accent6 2 2 6" xfId="925"/>
    <cellStyle name="20% - Accent6 2 2 7" xfId="250"/>
    <cellStyle name="20% - Accent6 2 3" xfId="300"/>
    <cellStyle name="20% - Accent6 2 3 2" xfId="653"/>
    <cellStyle name="20% - Accent6 2 3 2 2" xfId="1291"/>
    <cellStyle name="20% - Accent6 2 3 3" xfId="972"/>
    <cellStyle name="20% - Accent6 2 4" xfId="357"/>
    <cellStyle name="20% - Accent6 2 4 2" xfId="710"/>
    <cellStyle name="20% - Accent6 2 4 2 2" xfId="1348"/>
    <cellStyle name="20% - Accent6 2 4 3" xfId="1029"/>
    <cellStyle name="20% - Accent6 2 5" xfId="495"/>
    <cellStyle name="20% - Accent6 2 5 2" xfId="814"/>
    <cellStyle name="20% - Accent6 2 5 2 2" xfId="1452"/>
    <cellStyle name="20% - Accent6 2 5 3" xfId="1133"/>
    <cellStyle name="20% - Accent6 2 6" xfId="574"/>
    <cellStyle name="20% - Accent6 2 6 2" xfId="1212"/>
    <cellStyle name="20% - Accent6 2 7" xfId="893"/>
    <cellStyle name="20% - Accent6 2 8" xfId="218"/>
    <cellStyle name="20% - Accent6 3" xfId="155"/>
    <cellStyle name="20% - Accent6 3 2" xfId="316"/>
    <cellStyle name="20% - Accent6 3 2 2" xfId="669"/>
    <cellStyle name="20% - Accent6 3 2 2 2" xfId="1307"/>
    <cellStyle name="20% - Accent6 3 2 3" xfId="988"/>
    <cellStyle name="20% - Accent6 3 3" xfId="359"/>
    <cellStyle name="20% - Accent6 3 3 2" xfId="712"/>
    <cellStyle name="20% - Accent6 3 3 2 2" xfId="1350"/>
    <cellStyle name="20% - Accent6 3 3 3" xfId="1031"/>
    <cellStyle name="20% - Accent6 3 4" xfId="511"/>
    <cellStyle name="20% - Accent6 3 4 2" xfId="830"/>
    <cellStyle name="20% - Accent6 3 4 2 2" xfId="1468"/>
    <cellStyle name="20% - Accent6 3 4 3" xfId="1149"/>
    <cellStyle name="20% - Accent6 3 5" xfId="590"/>
    <cellStyle name="20% - Accent6 3 5 2" xfId="1228"/>
    <cellStyle name="20% - Accent6 3 6" xfId="909"/>
    <cellStyle name="20% - Accent6 3 7" xfId="234"/>
    <cellStyle name="20% - Accent6 4" xfId="277"/>
    <cellStyle name="20% - Accent6 4 2" xfId="360"/>
    <cellStyle name="20% - Accent6 4 2 2" xfId="713"/>
    <cellStyle name="20% - Accent6 4 2 2 2" xfId="1351"/>
    <cellStyle name="20% - Accent6 4 2 3" xfId="1032"/>
    <cellStyle name="20% - Accent6 4 3" xfId="633"/>
    <cellStyle name="20% - Accent6 4 3 2" xfId="1271"/>
    <cellStyle name="20% - Accent6 4 4" xfId="952"/>
    <cellStyle name="20% - Accent6 5" xfId="475"/>
    <cellStyle name="20% - Accent6 5 2" xfId="794"/>
    <cellStyle name="20% - Accent6 5 2 2" xfId="1432"/>
    <cellStyle name="20% - Accent6 5 3" xfId="1113"/>
    <cellStyle name="20% - Accent6 6" xfId="554"/>
    <cellStyle name="20% - Accent6 6 2" xfId="1192"/>
    <cellStyle name="20% - Accent6 7" xfId="873"/>
    <cellStyle name="20% - Accent6 8" xfId="198"/>
    <cellStyle name="40% - Accent1" xfId="59" builtinId="31" customBuiltin="1"/>
    <cellStyle name="40% - Accent1 2" xfId="130"/>
    <cellStyle name="40% - Accent1 2 2" xfId="162"/>
    <cellStyle name="40% - Accent1 2 2 2" xfId="323"/>
    <cellStyle name="40% - Accent1 2 2 2 2" xfId="676"/>
    <cellStyle name="40% - Accent1 2 2 2 2 2" xfId="1314"/>
    <cellStyle name="40% - Accent1 2 2 2 3" xfId="995"/>
    <cellStyle name="40% - Accent1 2 2 3" xfId="362"/>
    <cellStyle name="40% - Accent1 2 2 3 2" xfId="715"/>
    <cellStyle name="40% - Accent1 2 2 3 2 2" xfId="1353"/>
    <cellStyle name="40% - Accent1 2 2 3 3" xfId="1034"/>
    <cellStyle name="40% - Accent1 2 2 4" xfId="518"/>
    <cellStyle name="40% - Accent1 2 2 4 2" xfId="837"/>
    <cellStyle name="40% - Accent1 2 2 4 2 2" xfId="1475"/>
    <cellStyle name="40% - Accent1 2 2 4 3" xfId="1156"/>
    <cellStyle name="40% - Accent1 2 2 5" xfId="597"/>
    <cellStyle name="40% - Accent1 2 2 5 2" xfId="1235"/>
    <cellStyle name="40% - Accent1 2 2 6" xfId="916"/>
    <cellStyle name="40% - Accent1 2 2 7" xfId="241"/>
    <cellStyle name="40% - Accent1 2 3" xfId="291"/>
    <cellStyle name="40% - Accent1 2 3 2" xfId="644"/>
    <cellStyle name="40% - Accent1 2 3 2 2" xfId="1282"/>
    <cellStyle name="40% - Accent1 2 3 3" xfId="963"/>
    <cellStyle name="40% - Accent1 2 4" xfId="361"/>
    <cellStyle name="40% - Accent1 2 4 2" xfId="714"/>
    <cellStyle name="40% - Accent1 2 4 2 2" xfId="1352"/>
    <cellStyle name="40% - Accent1 2 4 3" xfId="1033"/>
    <cellStyle name="40% - Accent1 2 5" xfId="486"/>
    <cellStyle name="40% - Accent1 2 5 2" xfId="805"/>
    <cellStyle name="40% - Accent1 2 5 2 2" xfId="1443"/>
    <cellStyle name="40% - Accent1 2 5 3" xfId="1124"/>
    <cellStyle name="40% - Accent1 2 6" xfId="565"/>
    <cellStyle name="40% - Accent1 2 6 2" xfId="1203"/>
    <cellStyle name="40% - Accent1 2 7" xfId="884"/>
    <cellStyle name="40% - Accent1 2 8" xfId="209"/>
    <cellStyle name="40% - Accent1 3" xfId="146"/>
    <cellStyle name="40% - Accent1 3 2" xfId="307"/>
    <cellStyle name="40% - Accent1 3 2 2" xfId="660"/>
    <cellStyle name="40% - Accent1 3 2 2 2" xfId="1298"/>
    <cellStyle name="40% - Accent1 3 2 3" xfId="979"/>
    <cellStyle name="40% - Accent1 3 3" xfId="363"/>
    <cellStyle name="40% - Accent1 3 3 2" xfId="716"/>
    <cellStyle name="40% - Accent1 3 3 2 2" xfId="1354"/>
    <cellStyle name="40% - Accent1 3 3 3" xfId="1035"/>
    <cellStyle name="40% - Accent1 3 4" xfId="502"/>
    <cellStyle name="40% - Accent1 3 4 2" xfId="821"/>
    <cellStyle name="40% - Accent1 3 4 2 2" xfId="1459"/>
    <cellStyle name="40% - Accent1 3 4 3" xfId="1140"/>
    <cellStyle name="40% - Accent1 3 5" xfId="581"/>
    <cellStyle name="40% - Accent1 3 5 2" xfId="1219"/>
    <cellStyle name="40% - Accent1 3 6" xfId="900"/>
    <cellStyle name="40% - Accent1 3 7" xfId="225"/>
    <cellStyle name="40% - Accent1 4" xfId="268"/>
    <cellStyle name="40% - Accent1 4 2" xfId="364"/>
    <cellStyle name="40% - Accent1 4 2 2" xfId="717"/>
    <cellStyle name="40% - Accent1 4 2 2 2" xfId="1355"/>
    <cellStyle name="40% - Accent1 4 2 3" xfId="1036"/>
    <cellStyle name="40% - Accent1 4 3" xfId="624"/>
    <cellStyle name="40% - Accent1 4 3 2" xfId="1262"/>
    <cellStyle name="40% - Accent1 4 4" xfId="943"/>
    <cellStyle name="40% - Accent1 5" xfId="466"/>
    <cellStyle name="40% - Accent1 5 2" xfId="785"/>
    <cellStyle name="40% - Accent1 5 2 2" xfId="1423"/>
    <cellStyle name="40% - Accent1 5 3" xfId="1104"/>
    <cellStyle name="40% - Accent1 6" xfId="545"/>
    <cellStyle name="40% - Accent1 6 2" xfId="1183"/>
    <cellStyle name="40% - Accent1 7" xfId="864"/>
    <cellStyle name="40% - Accent1 8" xfId="189"/>
    <cellStyle name="40% - Accent2" xfId="63" builtinId="35" customBuiltin="1"/>
    <cellStyle name="40% - Accent2 2" xfId="132"/>
    <cellStyle name="40% - Accent2 2 2" xfId="164"/>
    <cellStyle name="40% - Accent2 2 2 2" xfId="325"/>
    <cellStyle name="40% - Accent2 2 2 2 2" xfId="678"/>
    <cellStyle name="40% - Accent2 2 2 2 2 2" xfId="1316"/>
    <cellStyle name="40% - Accent2 2 2 2 3" xfId="997"/>
    <cellStyle name="40% - Accent2 2 2 3" xfId="367"/>
    <cellStyle name="40% - Accent2 2 2 3 2" xfId="720"/>
    <cellStyle name="40% - Accent2 2 2 3 2 2" xfId="1358"/>
    <cellStyle name="40% - Accent2 2 2 3 3" xfId="1039"/>
    <cellStyle name="40% - Accent2 2 2 4" xfId="520"/>
    <cellStyle name="40% - Accent2 2 2 4 2" xfId="839"/>
    <cellStyle name="40% - Accent2 2 2 4 2 2" xfId="1477"/>
    <cellStyle name="40% - Accent2 2 2 4 3" xfId="1158"/>
    <cellStyle name="40% - Accent2 2 2 5" xfId="599"/>
    <cellStyle name="40% - Accent2 2 2 5 2" xfId="1237"/>
    <cellStyle name="40% - Accent2 2 2 6" xfId="918"/>
    <cellStyle name="40% - Accent2 2 2 7" xfId="243"/>
    <cellStyle name="40% - Accent2 2 3" xfId="293"/>
    <cellStyle name="40% - Accent2 2 3 2" xfId="646"/>
    <cellStyle name="40% - Accent2 2 3 2 2" xfId="1284"/>
    <cellStyle name="40% - Accent2 2 3 3" xfId="965"/>
    <cellStyle name="40% - Accent2 2 4" xfId="366"/>
    <cellStyle name="40% - Accent2 2 4 2" xfId="719"/>
    <cellStyle name="40% - Accent2 2 4 2 2" xfId="1357"/>
    <cellStyle name="40% - Accent2 2 4 3" xfId="1038"/>
    <cellStyle name="40% - Accent2 2 5" xfId="488"/>
    <cellStyle name="40% - Accent2 2 5 2" xfId="807"/>
    <cellStyle name="40% - Accent2 2 5 2 2" xfId="1445"/>
    <cellStyle name="40% - Accent2 2 5 3" xfId="1126"/>
    <cellStyle name="40% - Accent2 2 6" xfId="567"/>
    <cellStyle name="40% - Accent2 2 6 2" xfId="1205"/>
    <cellStyle name="40% - Accent2 2 7" xfId="886"/>
    <cellStyle name="40% - Accent2 2 8" xfId="211"/>
    <cellStyle name="40% - Accent2 3" xfId="148"/>
    <cellStyle name="40% - Accent2 3 2" xfId="309"/>
    <cellStyle name="40% - Accent2 3 2 2" xfId="662"/>
    <cellStyle name="40% - Accent2 3 2 2 2" xfId="1300"/>
    <cellStyle name="40% - Accent2 3 2 3" xfId="981"/>
    <cellStyle name="40% - Accent2 3 3" xfId="368"/>
    <cellStyle name="40% - Accent2 3 3 2" xfId="721"/>
    <cellStyle name="40% - Accent2 3 3 2 2" xfId="1359"/>
    <cellStyle name="40% - Accent2 3 3 3" xfId="1040"/>
    <cellStyle name="40% - Accent2 3 4" xfId="504"/>
    <cellStyle name="40% - Accent2 3 4 2" xfId="823"/>
    <cellStyle name="40% - Accent2 3 4 2 2" xfId="1461"/>
    <cellStyle name="40% - Accent2 3 4 3" xfId="1142"/>
    <cellStyle name="40% - Accent2 3 5" xfId="583"/>
    <cellStyle name="40% - Accent2 3 5 2" xfId="1221"/>
    <cellStyle name="40% - Accent2 3 6" xfId="902"/>
    <cellStyle name="40% - Accent2 3 7" xfId="227"/>
    <cellStyle name="40% - Accent2 4" xfId="270"/>
    <cellStyle name="40% - Accent2 4 2" xfId="626"/>
    <cellStyle name="40% - Accent2 4 2 2" xfId="1264"/>
    <cellStyle name="40% - Accent2 4 3" xfId="945"/>
    <cellStyle name="40% - Accent2 5" xfId="365"/>
    <cellStyle name="40% - Accent2 5 2" xfId="718"/>
    <cellStyle name="40% - Accent2 5 2 2" xfId="1356"/>
    <cellStyle name="40% - Accent2 5 3" xfId="1037"/>
    <cellStyle name="40% - Accent2 6" xfId="468"/>
    <cellStyle name="40% - Accent2 6 2" xfId="787"/>
    <cellStyle name="40% - Accent2 6 2 2" xfId="1425"/>
    <cellStyle name="40% - Accent2 6 3" xfId="1106"/>
    <cellStyle name="40% - Accent2 7" xfId="547"/>
    <cellStyle name="40% - Accent2 7 2" xfId="1185"/>
    <cellStyle name="40% - Accent2 8" xfId="866"/>
    <cellStyle name="40% - Accent2 9" xfId="191"/>
    <cellStyle name="40% - Accent3" xfId="67" builtinId="39" customBuiltin="1"/>
    <cellStyle name="40% - Accent3 2" xfId="134"/>
    <cellStyle name="40% - Accent3 2 2" xfId="166"/>
    <cellStyle name="40% - Accent3 2 2 2" xfId="327"/>
    <cellStyle name="40% - Accent3 2 2 2 2" xfId="680"/>
    <cellStyle name="40% - Accent3 2 2 2 2 2" xfId="1318"/>
    <cellStyle name="40% - Accent3 2 2 2 3" xfId="999"/>
    <cellStyle name="40% - Accent3 2 2 3" xfId="370"/>
    <cellStyle name="40% - Accent3 2 2 3 2" xfId="723"/>
    <cellStyle name="40% - Accent3 2 2 3 2 2" xfId="1361"/>
    <cellStyle name="40% - Accent3 2 2 3 3" xfId="1042"/>
    <cellStyle name="40% - Accent3 2 2 4" xfId="522"/>
    <cellStyle name="40% - Accent3 2 2 4 2" xfId="841"/>
    <cellStyle name="40% - Accent3 2 2 4 2 2" xfId="1479"/>
    <cellStyle name="40% - Accent3 2 2 4 3" xfId="1160"/>
    <cellStyle name="40% - Accent3 2 2 5" xfId="601"/>
    <cellStyle name="40% - Accent3 2 2 5 2" xfId="1239"/>
    <cellStyle name="40% - Accent3 2 2 6" xfId="920"/>
    <cellStyle name="40% - Accent3 2 2 7" xfId="245"/>
    <cellStyle name="40% - Accent3 2 3" xfId="295"/>
    <cellStyle name="40% - Accent3 2 3 2" xfId="648"/>
    <cellStyle name="40% - Accent3 2 3 2 2" xfId="1286"/>
    <cellStyle name="40% - Accent3 2 3 3" xfId="967"/>
    <cellStyle name="40% - Accent3 2 4" xfId="369"/>
    <cellStyle name="40% - Accent3 2 4 2" xfId="722"/>
    <cellStyle name="40% - Accent3 2 4 2 2" xfId="1360"/>
    <cellStyle name="40% - Accent3 2 4 3" xfId="1041"/>
    <cellStyle name="40% - Accent3 2 5" xfId="490"/>
    <cellStyle name="40% - Accent3 2 5 2" xfId="809"/>
    <cellStyle name="40% - Accent3 2 5 2 2" xfId="1447"/>
    <cellStyle name="40% - Accent3 2 5 3" xfId="1128"/>
    <cellStyle name="40% - Accent3 2 6" xfId="569"/>
    <cellStyle name="40% - Accent3 2 6 2" xfId="1207"/>
    <cellStyle name="40% - Accent3 2 7" xfId="888"/>
    <cellStyle name="40% - Accent3 2 8" xfId="213"/>
    <cellStyle name="40% - Accent3 3" xfId="150"/>
    <cellStyle name="40% - Accent3 3 2" xfId="311"/>
    <cellStyle name="40% - Accent3 3 2 2" xfId="664"/>
    <cellStyle name="40% - Accent3 3 2 2 2" xfId="1302"/>
    <cellStyle name="40% - Accent3 3 2 3" xfId="983"/>
    <cellStyle name="40% - Accent3 3 3" xfId="371"/>
    <cellStyle name="40% - Accent3 3 3 2" xfId="724"/>
    <cellStyle name="40% - Accent3 3 3 2 2" xfId="1362"/>
    <cellStyle name="40% - Accent3 3 3 3" xfId="1043"/>
    <cellStyle name="40% - Accent3 3 4" xfId="506"/>
    <cellStyle name="40% - Accent3 3 4 2" xfId="825"/>
    <cellStyle name="40% - Accent3 3 4 2 2" xfId="1463"/>
    <cellStyle name="40% - Accent3 3 4 3" xfId="1144"/>
    <cellStyle name="40% - Accent3 3 5" xfId="585"/>
    <cellStyle name="40% - Accent3 3 5 2" xfId="1223"/>
    <cellStyle name="40% - Accent3 3 6" xfId="904"/>
    <cellStyle name="40% - Accent3 3 7" xfId="229"/>
    <cellStyle name="40% - Accent3 4" xfId="272"/>
    <cellStyle name="40% - Accent3 4 2" xfId="372"/>
    <cellStyle name="40% - Accent3 4 2 2" xfId="725"/>
    <cellStyle name="40% - Accent3 4 2 2 2" xfId="1363"/>
    <cellStyle name="40% - Accent3 4 2 3" xfId="1044"/>
    <cellStyle name="40% - Accent3 4 3" xfId="628"/>
    <cellStyle name="40% - Accent3 4 3 2" xfId="1266"/>
    <cellStyle name="40% - Accent3 4 4" xfId="947"/>
    <cellStyle name="40% - Accent3 5" xfId="470"/>
    <cellStyle name="40% - Accent3 5 2" xfId="789"/>
    <cellStyle name="40% - Accent3 5 2 2" xfId="1427"/>
    <cellStyle name="40% - Accent3 5 3" xfId="1108"/>
    <cellStyle name="40% - Accent3 6" xfId="549"/>
    <cellStyle name="40% - Accent3 6 2" xfId="1187"/>
    <cellStyle name="40% - Accent3 7" xfId="868"/>
    <cellStyle name="40% - Accent3 8" xfId="193"/>
    <cellStyle name="40% - Accent4" xfId="71" builtinId="43" customBuiltin="1"/>
    <cellStyle name="40% - Accent4 2" xfId="136"/>
    <cellStyle name="40% - Accent4 2 2" xfId="168"/>
    <cellStyle name="40% - Accent4 2 2 2" xfId="329"/>
    <cellStyle name="40% - Accent4 2 2 2 2" xfId="682"/>
    <cellStyle name="40% - Accent4 2 2 2 2 2" xfId="1320"/>
    <cellStyle name="40% - Accent4 2 2 2 3" xfId="1001"/>
    <cellStyle name="40% - Accent4 2 2 3" xfId="374"/>
    <cellStyle name="40% - Accent4 2 2 3 2" xfId="727"/>
    <cellStyle name="40% - Accent4 2 2 3 2 2" xfId="1365"/>
    <cellStyle name="40% - Accent4 2 2 3 3" xfId="1046"/>
    <cellStyle name="40% - Accent4 2 2 4" xfId="524"/>
    <cellStyle name="40% - Accent4 2 2 4 2" xfId="843"/>
    <cellStyle name="40% - Accent4 2 2 4 2 2" xfId="1481"/>
    <cellStyle name="40% - Accent4 2 2 4 3" xfId="1162"/>
    <cellStyle name="40% - Accent4 2 2 5" xfId="603"/>
    <cellStyle name="40% - Accent4 2 2 5 2" xfId="1241"/>
    <cellStyle name="40% - Accent4 2 2 6" xfId="922"/>
    <cellStyle name="40% - Accent4 2 2 7" xfId="247"/>
    <cellStyle name="40% - Accent4 2 3" xfId="297"/>
    <cellStyle name="40% - Accent4 2 3 2" xfId="650"/>
    <cellStyle name="40% - Accent4 2 3 2 2" xfId="1288"/>
    <cellStyle name="40% - Accent4 2 3 3" xfId="969"/>
    <cellStyle name="40% - Accent4 2 4" xfId="373"/>
    <cellStyle name="40% - Accent4 2 4 2" xfId="726"/>
    <cellStyle name="40% - Accent4 2 4 2 2" xfId="1364"/>
    <cellStyle name="40% - Accent4 2 4 3" xfId="1045"/>
    <cellStyle name="40% - Accent4 2 5" xfId="492"/>
    <cellStyle name="40% - Accent4 2 5 2" xfId="811"/>
    <cellStyle name="40% - Accent4 2 5 2 2" xfId="1449"/>
    <cellStyle name="40% - Accent4 2 5 3" xfId="1130"/>
    <cellStyle name="40% - Accent4 2 6" xfId="571"/>
    <cellStyle name="40% - Accent4 2 6 2" xfId="1209"/>
    <cellStyle name="40% - Accent4 2 7" xfId="890"/>
    <cellStyle name="40% - Accent4 2 8" xfId="215"/>
    <cellStyle name="40% - Accent4 3" xfId="152"/>
    <cellStyle name="40% - Accent4 3 2" xfId="313"/>
    <cellStyle name="40% - Accent4 3 2 2" xfId="666"/>
    <cellStyle name="40% - Accent4 3 2 2 2" xfId="1304"/>
    <cellStyle name="40% - Accent4 3 2 3" xfId="985"/>
    <cellStyle name="40% - Accent4 3 3" xfId="375"/>
    <cellStyle name="40% - Accent4 3 3 2" xfId="728"/>
    <cellStyle name="40% - Accent4 3 3 2 2" xfId="1366"/>
    <cellStyle name="40% - Accent4 3 3 3" xfId="1047"/>
    <cellStyle name="40% - Accent4 3 4" xfId="508"/>
    <cellStyle name="40% - Accent4 3 4 2" xfId="827"/>
    <cellStyle name="40% - Accent4 3 4 2 2" xfId="1465"/>
    <cellStyle name="40% - Accent4 3 4 3" xfId="1146"/>
    <cellStyle name="40% - Accent4 3 5" xfId="587"/>
    <cellStyle name="40% - Accent4 3 5 2" xfId="1225"/>
    <cellStyle name="40% - Accent4 3 6" xfId="906"/>
    <cellStyle name="40% - Accent4 3 7" xfId="231"/>
    <cellStyle name="40% - Accent4 4" xfId="274"/>
    <cellStyle name="40% - Accent4 4 2" xfId="376"/>
    <cellStyle name="40% - Accent4 4 2 2" xfId="729"/>
    <cellStyle name="40% - Accent4 4 2 2 2" xfId="1367"/>
    <cellStyle name="40% - Accent4 4 2 3" xfId="1048"/>
    <cellStyle name="40% - Accent4 4 3" xfId="630"/>
    <cellStyle name="40% - Accent4 4 3 2" xfId="1268"/>
    <cellStyle name="40% - Accent4 4 4" xfId="949"/>
    <cellStyle name="40% - Accent4 5" xfId="472"/>
    <cellStyle name="40% - Accent4 5 2" xfId="791"/>
    <cellStyle name="40% - Accent4 5 2 2" xfId="1429"/>
    <cellStyle name="40% - Accent4 5 3" xfId="1110"/>
    <cellStyle name="40% - Accent4 6" xfId="551"/>
    <cellStyle name="40% - Accent4 6 2" xfId="1189"/>
    <cellStyle name="40% - Accent4 7" xfId="870"/>
    <cellStyle name="40% - Accent4 8" xfId="195"/>
    <cellStyle name="40% - Accent5" xfId="75" builtinId="47" customBuiltin="1"/>
    <cellStyle name="40% - Accent5 2" xfId="138"/>
    <cellStyle name="40% - Accent5 2 2" xfId="170"/>
    <cellStyle name="40% - Accent5 2 2 2" xfId="331"/>
    <cellStyle name="40% - Accent5 2 2 2 2" xfId="684"/>
    <cellStyle name="40% - Accent5 2 2 2 2 2" xfId="1322"/>
    <cellStyle name="40% - Accent5 2 2 2 3" xfId="1003"/>
    <cellStyle name="40% - Accent5 2 2 3" xfId="378"/>
    <cellStyle name="40% - Accent5 2 2 3 2" xfId="731"/>
    <cellStyle name="40% - Accent5 2 2 3 2 2" xfId="1369"/>
    <cellStyle name="40% - Accent5 2 2 3 3" xfId="1050"/>
    <cellStyle name="40% - Accent5 2 2 4" xfId="526"/>
    <cellStyle name="40% - Accent5 2 2 4 2" xfId="845"/>
    <cellStyle name="40% - Accent5 2 2 4 2 2" xfId="1483"/>
    <cellStyle name="40% - Accent5 2 2 4 3" xfId="1164"/>
    <cellStyle name="40% - Accent5 2 2 5" xfId="605"/>
    <cellStyle name="40% - Accent5 2 2 5 2" xfId="1243"/>
    <cellStyle name="40% - Accent5 2 2 6" xfId="924"/>
    <cellStyle name="40% - Accent5 2 2 7" xfId="249"/>
    <cellStyle name="40% - Accent5 2 3" xfId="299"/>
    <cellStyle name="40% - Accent5 2 3 2" xfId="652"/>
    <cellStyle name="40% - Accent5 2 3 2 2" xfId="1290"/>
    <cellStyle name="40% - Accent5 2 3 3" xfId="971"/>
    <cellStyle name="40% - Accent5 2 4" xfId="377"/>
    <cellStyle name="40% - Accent5 2 4 2" xfId="730"/>
    <cellStyle name="40% - Accent5 2 4 2 2" xfId="1368"/>
    <cellStyle name="40% - Accent5 2 4 3" xfId="1049"/>
    <cellStyle name="40% - Accent5 2 5" xfId="494"/>
    <cellStyle name="40% - Accent5 2 5 2" xfId="813"/>
    <cellStyle name="40% - Accent5 2 5 2 2" xfId="1451"/>
    <cellStyle name="40% - Accent5 2 5 3" xfId="1132"/>
    <cellStyle name="40% - Accent5 2 6" xfId="573"/>
    <cellStyle name="40% - Accent5 2 6 2" xfId="1211"/>
    <cellStyle name="40% - Accent5 2 7" xfId="892"/>
    <cellStyle name="40% - Accent5 2 8" xfId="217"/>
    <cellStyle name="40% - Accent5 3" xfId="154"/>
    <cellStyle name="40% - Accent5 3 2" xfId="315"/>
    <cellStyle name="40% - Accent5 3 2 2" xfId="668"/>
    <cellStyle name="40% - Accent5 3 2 2 2" xfId="1306"/>
    <cellStyle name="40% - Accent5 3 2 3" xfId="987"/>
    <cellStyle name="40% - Accent5 3 3" xfId="379"/>
    <cellStyle name="40% - Accent5 3 3 2" xfId="732"/>
    <cellStyle name="40% - Accent5 3 3 2 2" xfId="1370"/>
    <cellStyle name="40% - Accent5 3 3 3" xfId="1051"/>
    <cellStyle name="40% - Accent5 3 4" xfId="510"/>
    <cellStyle name="40% - Accent5 3 4 2" xfId="829"/>
    <cellStyle name="40% - Accent5 3 4 2 2" xfId="1467"/>
    <cellStyle name="40% - Accent5 3 4 3" xfId="1148"/>
    <cellStyle name="40% - Accent5 3 5" xfId="589"/>
    <cellStyle name="40% - Accent5 3 5 2" xfId="1227"/>
    <cellStyle name="40% - Accent5 3 6" xfId="908"/>
    <cellStyle name="40% - Accent5 3 7" xfId="233"/>
    <cellStyle name="40% - Accent5 4" xfId="276"/>
    <cellStyle name="40% - Accent5 4 2" xfId="380"/>
    <cellStyle name="40% - Accent5 4 2 2" xfId="733"/>
    <cellStyle name="40% - Accent5 4 2 2 2" xfId="1371"/>
    <cellStyle name="40% - Accent5 4 2 3" xfId="1052"/>
    <cellStyle name="40% - Accent5 4 3" xfId="632"/>
    <cellStyle name="40% - Accent5 4 3 2" xfId="1270"/>
    <cellStyle name="40% - Accent5 4 4" xfId="951"/>
    <cellStyle name="40% - Accent5 5" xfId="474"/>
    <cellStyle name="40% - Accent5 5 2" xfId="793"/>
    <cellStyle name="40% - Accent5 5 2 2" xfId="1431"/>
    <cellStyle name="40% - Accent5 5 3" xfId="1112"/>
    <cellStyle name="40% - Accent5 6" xfId="553"/>
    <cellStyle name="40% - Accent5 6 2" xfId="1191"/>
    <cellStyle name="40% - Accent5 7" xfId="872"/>
    <cellStyle name="40% - Accent5 8" xfId="197"/>
    <cellStyle name="40% - Accent6" xfId="79" builtinId="51" customBuiltin="1"/>
    <cellStyle name="40% - Accent6 2" xfId="140"/>
    <cellStyle name="40% - Accent6 2 2" xfId="172"/>
    <cellStyle name="40% - Accent6 2 2 2" xfId="333"/>
    <cellStyle name="40% - Accent6 2 2 2 2" xfId="686"/>
    <cellStyle name="40% - Accent6 2 2 2 2 2" xfId="1324"/>
    <cellStyle name="40% - Accent6 2 2 2 3" xfId="1005"/>
    <cellStyle name="40% - Accent6 2 2 3" xfId="382"/>
    <cellStyle name="40% - Accent6 2 2 3 2" xfId="735"/>
    <cellStyle name="40% - Accent6 2 2 3 2 2" xfId="1373"/>
    <cellStyle name="40% - Accent6 2 2 3 3" xfId="1054"/>
    <cellStyle name="40% - Accent6 2 2 4" xfId="528"/>
    <cellStyle name="40% - Accent6 2 2 4 2" xfId="847"/>
    <cellStyle name="40% - Accent6 2 2 4 2 2" xfId="1485"/>
    <cellStyle name="40% - Accent6 2 2 4 3" xfId="1166"/>
    <cellStyle name="40% - Accent6 2 2 5" xfId="607"/>
    <cellStyle name="40% - Accent6 2 2 5 2" xfId="1245"/>
    <cellStyle name="40% - Accent6 2 2 6" xfId="926"/>
    <cellStyle name="40% - Accent6 2 2 7" xfId="251"/>
    <cellStyle name="40% - Accent6 2 3" xfId="301"/>
    <cellStyle name="40% - Accent6 2 3 2" xfId="654"/>
    <cellStyle name="40% - Accent6 2 3 2 2" xfId="1292"/>
    <cellStyle name="40% - Accent6 2 3 3" xfId="973"/>
    <cellStyle name="40% - Accent6 2 4" xfId="381"/>
    <cellStyle name="40% - Accent6 2 4 2" xfId="734"/>
    <cellStyle name="40% - Accent6 2 4 2 2" xfId="1372"/>
    <cellStyle name="40% - Accent6 2 4 3" xfId="1053"/>
    <cellStyle name="40% - Accent6 2 5" xfId="496"/>
    <cellStyle name="40% - Accent6 2 5 2" xfId="815"/>
    <cellStyle name="40% - Accent6 2 5 2 2" xfId="1453"/>
    <cellStyle name="40% - Accent6 2 5 3" xfId="1134"/>
    <cellStyle name="40% - Accent6 2 6" xfId="575"/>
    <cellStyle name="40% - Accent6 2 6 2" xfId="1213"/>
    <cellStyle name="40% - Accent6 2 7" xfId="894"/>
    <cellStyle name="40% - Accent6 2 8" xfId="219"/>
    <cellStyle name="40% - Accent6 3" xfId="156"/>
    <cellStyle name="40% - Accent6 3 2" xfId="317"/>
    <cellStyle name="40% - Accent6 3 2 2" xfId="670"/>
    <cellStyle name="40% - Accent6 3 2 2 2" xfId="1308"/>
    <cellStyle name="40% - Accent6 3 2 3" xfId="989"/>
    <cellStyle name="40% - Accent6 3 3" xfId="383"/>
    <cellStyle name="40% - Accent6 3 3 2" xfId="736"/>
    <cellStyle name="40% - Accent6 3 3 2 2" xfId="1374"/>
    <cellStyle name="40% - Accent6 3 3 3" xfId="1055"/>
    <cellStyle name="40% - Accent6 3 4" xfId="512"/>
    <cellStyle name="40% - Accent6 3 4 2" xfId="831"/>
    <cellStyle name="40% - Accent6 3 4 2 2" xfId="1469"/>
    <cellStyle name="40% - Accent6 3 4 3" xfId="1150"/>
    <cellStyle name="40% - Accent6 3 5" xfId="591"/>
    <cellStyle name="40% - Accent6 3 5 2" xfId="1229"/>
    <cellStyle name="40% - Accent6 3 6" xfId="910"/>
    <cellStyle name="40% - Accent6 3 7" xfId="235"/>
    <cellStyle name="40% - Accent6 4" xfId="278"/>
    <cellStyle name="40% - Accent6 4 2" xfId="384"/>
    <cellStyle name="40% - Accent6 4 2 2" xfId="737"/>
    <cellStyle name="40% - Accent6 4 2 2 2" xfId="1375"/>
    <cellStyle name="40% - Accent6 4 2 3" xfId="1056"/>
    <cellStyle name="40% - Accent6 4 3" xfId="634"/>
    <cellStyle name="40% - Accent6 4 3 2" xfId="1272"/>
    <cellStyle name="40% - Accent6 4 4" xfId="953"/>
    <cellStyle name="40% - Accent6 5" xfId="476"/>
    <cellStyle name="40% - Accent6 5 2" xfId="795"/>
    <cellStyle name="40% - Accent6 5 2 2" xfId="1433"/>
    <cellStyle name="40% - Accent6 5 3" xfId="1114"/>
    <cellStyle name="40% - Accent6 6" xfId="555"/>
    <cellStyle name="40% - Accent6 6 2" xfId="1193"/>
    <cellStyle name="40% - Accent6 7" xfId="874"/>
    <cellStyle name="40% - Accent6 8" xfId="199"/>
    <cellStyle name="60% - Accent1" xfId="60" builtinId="32" customBuiltin="1"/>
    <cellStyle name="60% - Accent1 2" xfId="385"/>
    <cellStyle name="60% - Accent2" xfId="64" builtinId="36" customBuiltin="1"/>
    <cellStyle name="60% - Accent2 2" xfId="386"/>
    <cellStyle name="60% - Accent3" xfId="68" builtinId="40" customBuiltin="1"/>
    <cellStyle name="60% - Accent3 2" xfId="387"/>
    <cellStyle name="60% - Accent4" xfId="72" builtinId="44" customBuiltin="1"/>
    <cellStyle name="60% - Accent4 2" xfId="388"/>
    <cellStyle name="60% - Accent5" xfId="76" builtinId="48" customBuiltin="1"/>
    <cellStyle name="60% - Accent5 2" xfId="389"/>
    <cellStyle name="60% - Accent6" xfId="80" builtinId="52" customBuiltin="1"/>
    <cellStyle name="60% - Accent6 2" xfId="390"/>
    <cellStyle name="Accent1" xfId="57" builtinId="29" customBuiltin="1"/>
    <cellStyle name="Accent1 2" xfId="391"/>
    <cellStyle name="Accent2" xfId="61" builtinId="33" customBuiltin="1"/>
    <cellStyle name="Accent2 2" xfId="392"/>
    <cellStyle name="Accent3" xfId="65" builtinId="37" customBuiltin="1"/>
    <cellStyle name="Accent3 2" xfId="393"/>
    <cellStyle name="Accent4" xfId="69" builtinId="41" customBuiltin="1"/>
    <cellStyle name="Accent4 2" xfId="394"/>
    <cellStyle name="Accent5" xfId="73" builtinId="45" customBuiltin="1"/>
    <cellStyle name="Accent6" xfId="77" builtinId="49" customBuiltin="1"/>
    <cellStyle name="Accent6 2" xfId="395"/>
    <cellStyle name="Bad" xfId="47" builtinId="27" customBuiltin="1"/>
    <cellStyle name="Bad 2" xfId="396"/>
    <cellStyle name="Calculation" xfId="51" builtinId="22" customBuiltin="1"/>
    <cellStyle name="Calculation 2" xfId="397"/>
    <cellStyle name="Check Cell" xfId="53" builtinId="23" customBuiltin="1"/>
    <cellStyle name="Currency" xfId="1" builtinId="4"/>
    <cellStyle name="Currency 2" xfId="16"/>
    <cellStyle name="Currency 2 2" xfId="23"/>
    <cellStyle name="Currency 2 2 2" xfId="31"/>
    <cellStyle name="Currency 2 3" xfId="110"/>
    <cellStyle name="Currency 2 4" xfId="398"/>
    <cellStyle name="Currency 3" xfId="17"/>
    <cellStyle name="Currency 3 2" xfId="399"/>
    <cellStyle name="Currency 4" xfId="15"/>
    <cellStyle name="Currency 5" xfId="38"/>
    <cellStyle name="Currency 5 2" xfId="113"/>
    <cellStyle name="Currency 6" xfId="33"/>
    <cellStyle name="Currency 6 2" xfId="94"/>
    <cellStyle name="Currency 7" xfId="88"/>
    <cellStyle name="Currency 7 2" xfId="115"/>
    <cellStyle name="Currency 8" xfId="120"/>
    <cellStyle name="Currency 8 2" xfId="281"/>
    <cellStyle name="Explanatory Text" xfId="55" builtinId="53" customBuiltin="1"/>
    <cellStyle name="Good" xfId="46" builtinId="26" customBuiltin="1"/>
    <cellStyle name="Good 2" xfId="400"/>
    <cellStyle name="Heading 1" xfId="42" builtinId="16" customBuiltin="1"/>
    <cellStyle name="Heading 1 2" xfId="401"/>
    <cellStyle name="Heading 2" xfId="43" builtinId="17" customBuiltin="1"/>
    <cellStyle name="Heading 2 2" xfId="402"/>
    <cellStyle name="Heading 3" xfId="44" builtinId="18" customBuiltin="1"/>
    <cellStyle name="Heading 3 2" xfId="403"/>
    <cellStyle name="Heading 4" xfId="45" builtinId="19" customBuiltin="1"/>
    <cellStyle name="Heading 4 2" xfId="404"/>
    <cellStyle name="Hyperlink 2" xfId="40"/>
    <cellStyle name="Input" xfId="49" builtinId="20" customBuiltin="1"/>
    <cellStyle name="Input 2" xfId="405"/>
    <cellStyle name="Linked Cell" xfId="52" builtinId="24" customBuiltin="1"/>
    <cellStyle name="Linked Cell 2" xfId="406"/>
    <cellStyle name="Neutral" xfId="48" builtinId="28" customBuiltin="1"/>
    <cellStyle name="Neutral 2" xfId="407"/>
    <cellStyle name="Normal" xfId="0" builtinId="0"/>
    <cellStyle name="Normal 10" xfId="10"/>
    <cellStyle name="Normal 10 2" xfId="105"/>
    <cellStyle name="Normal 11" xfId="21"/>
    <cellStyle name="Normal 11 2" xfId="26"/>
    <cellStyle name="Normal 11 2 2" xfId="90"/>
    <cellStyle name="Normal 11 2 2 2" xfId="617"/>
    <cellStyle name="Normal 11 2 2 2 2" xfId="1255"/>
    <cellStyle name="Normal 11 2 2 3" xfId="936"/>
    <cellStyle name="Normal 11 2 2 4" xfId="261"/>
    <cellStyle name="Normal 11 2 3" xfId="409"/>
    <cellStyle name="Normal 11 2 3 2" xfId="739"/>
    <cellStyle name="Normal 11 2 3 2 2" xfId="1377"/>
    <cellStyle name="Normal 11 2 3 3" xfId="1058"/>
    <cellStyle name="Normal 11 2 4" xfId="459"/>
    <cellStyle name="Normal 11 2 4 2" xfId="778"/>
    <cellStyle name="Normal 11 2 4 2 2" xfId="1416"/>
    <cellStyle name="Normal 11 2 4 3" xfId="1097"/>
    <cellStyle name="Normal 11 2 5" xfId="538"/>
    <cellStyle name="Normal 11 2 5 2" xfId="1176"/>
    <cellStyle name="Normal 11 2 6" xfId="857"/>
    <cellStyle name="Normal 11 2 7" xfId="182"/>
    <cellStyle name="Normal 11 3" xfId="81"/>
    <cellStyle name="Normal 11 3 2" xfId="611"/>
    <cellStyle name="Normal 11 3 2 2" xfId="1249"/>
    <cellStyle name="Normal 11 3 3" xfId="930"/>
    <cellStyle name="Normal 11 3 4" xfId="255"/>
    <cellStyle name="Normal 11 4" xfId="408"/>
    <cellStyle name="Normal 11 4 2" xfId="738"/>
    <cellStyle name="Normal 11 4 2 2" xfId="1376"/>
    <cellStyle name="Normal 11 4 3" xfId="1057"/>
    <cellStyle name="Normal 11 5" xfId="453"/>
    <cellStyle name="Normal 11 5 2" xfId="772"/>
    <cellStyle name="Normal 11 5 2 2" xfId="1410"/>
    <cellStyle name="Normal 11 5 3" xfId="1091"/>
    <cellStyle name="Normal 11 6" xfId="532"/>
    <cellStyle name="Normal 11 6 2" xfId="1170"/>
    <cellStyle name="Normal 11 7" xfId="851"/>
    <cellStyle name="Normal 11 8" xfId="176"/>
    <cellStyle name="Normal 12" xfId="11"/>
    <cellStyle name="Normal 12 2" xfId="106"/>
    <cellStyle name="Normal 13" xfId="12"/>
    <cellStyle name="Normal 13 2" xfId="107"/>
    <cellStyle name="Normal 14" xfId="13"/>
    <cellStyle name="Normal 14 2" xfId="108"/>
    <cellStyle name="Normal 15" xfId="25"/>
    <cellStyle name="Normal 15 2" xfId="27"/>
    <cellStyle name="Normal 15 2 2" xfId="91"/>
    <cellStyle name="Normal 15 2 2 2" xfId="618"/>
    <cellStyle name="Normal 15 2 2 2 2" xfId="1256"/>
    <cellStyle name="Normal 15 2 2 3" xfId="937"/>
    <cellStyle name="Normal 15 2 2 4" xfId="262"/>
    <cellStyle name="Normal 15 2 3" xfId="411"/>
    <cellStyle name="Normal 15 2 3 2" xfId="741"/>
    <cellStyle name="Normal 15 2 3 2 2" xfId="1379"/>
    <cellStyle name="Normal 15 2 3 3" xfId="1060"/>
    <cellStyle name="Normal 15 2 4" xfId="460"/>
    <cellStyle name="Normal 15 2 4 2" xfId="779"/>
    <cellStyle name="Normal 15 2 4 2 2" xfId="1417"/>
    <cellStyle name="Normal 15 2 4 3" xfId="1098"/>
    <cellStyle name="Normal 15 2 5" xfId="539"/>
    <cellStyle name="Normal 15 2 5 2" xfId="1177"/>
    <cellStyle name="Normal 15 2 6" xfId="858"/>
    <cellStyle name="Normal 15 2 7" xfId="183"/>
    <cellStyle name="Normal 15 3" xfId="82"/>
    <cellStyle name="Normal 15 3 2" xfId="612"/>
    <cellStyle name="Normal 15 3 2 2" xfId="1250"/>
    <cellStyle name="Normal 15 3 3" xfId="931"/>
    <cellStyle name="Normal 15 3 4" xfId="256"/>
    <cellStyle name="Normal 15 4" xfId="410"/>
    <cellStyle name="Normal 15 4 2" xfId="740"/>
    <cellStyle name="Normal 15 4 2 2" xfId="1378"/>
    <cellStyle name="Normal 15 4 3" xfId="1059"/>
    <cellStyle name="Normal 15 5" xfId="454"/>
    <cellStyle name="Normal 15 5 2" xfId="773"/>
    <cellStyle name="Normal 15 5 2 2" xfId="1411"/>
    <cellStyle name="Normal 15 5 3" xfId="1092"/>
    <cellStyle name="Normal 15 6" xfId="533"/>
    <cellStyle name="Normal 15 6 2" xfId="1171"/>
    <cellStyle name="Normal 15 7" xfId="852"/>
    <cellStyle name="Normal 15 8" xfId="177"/>
    <cellStyle name="Normal 16" xfId="87"/>
    <cellStyle name="Normal 17" xfId="97"/>
    <cellStyle name="Normal 17 2" xfId="114"/>
    <cellStyle name="Normal 18" xfId="86"/>
    <cellStyle name="Normal 18 2" xfId="260"/>
    <cellStyle name="Normal 18 2 2" xfId="616"/>
    <cellStyle name="Normal 18 2 2 2" xfId="1254"/>
    <cellStyle name="Normal 18 2 3" xfId="935"/>
    <cellStyle name="Normal 18 3" xfId="412"/>
    <cellStyle name="Normal 18 3 2" xfId="742"/>
    <cellStyle name="Normal 18 3 2 2" xfId="1380"/>
    <cellStyle name="Normal 18 3 3" xfId="1061"/>
    <cellStyle name="Normal 18 4" xfId="458"/>
    <cellStyle name="Normal 18 4 2" xfId="777"/>
    <cellStyle name="Normal 18 4 2 2" xfId="1415"/>
    <cellStyle name="Normal 18 4 3" xfId="1096"/>
    <cellStyle name="Normal 18 5" xfId="537"/>
    <cellStyle name="Normal 18 5 2" xfId="1175"/>
    <cellStyle name="Normal 18 6" xfId="856"/>
    <cellStyle name="Normal 18 7" xfId="181"/>
    <cellStyle name="Normal 19" xfId="117"/>
    <cellStyle name="Normal 19 2" xfId="266"/>
    <cellStyle name="Normal 19 2 2" xfId="622"/>
    <cellStyle name="Normal 19 2 2 2" xfId="1260"/>
    <cellStyle name="Normal 19 2 3" xfId="941"/>
    <cellStyle name="Normal 19 3" xfId="413"/>
    <cellStyle name="Normal 19 3 2" xfId="743"/>
    <cellStyle name="Normal 19 3 2 2" xfId="1381"/>
    <cellStyle name="Normal 19 3 3" xfId="1062"/>
    <cellStyle name="Normal 19 4" xfId="464"/>
    <cellStyle name="Normal 19 4 2" xfId="783"/>
    <cellStyle name="Normal 19 4 2 2" xfId="1421"/>
    <cellStyle name="Normal 19 4 3" xfId="1102"/>
    <cellStyle name="Normal 19 5" xfId="543"/>
    <cellStyle name="Normal 19 5 2" xfId="1181"/>
    <cellStyle name="Normal 19 6" xfId="862"/>
    <cellStyle name="Normal 19 7" xfId="187"/>
    <cellStyle name="Normal 2" xfId="3"/>
    <cellStyle name="Normal 2 2" xfId="37"/>
    <cellStyle name="Normal 2 2 2" xfId="112"/>
    <cellStyle name="Normal 2 3" xfId="29"/>
    <cellStyle name="Normal 2 3 2" xfId="93"/>
    <cellStyle name="Normal 2 4" xfId="119"/>
    <cellStyle name="Normal 2 4 2" xfId="280"/>
    <cellStyle name="Normal 3" xfId="4"/>
    <cellStyle name="Normal 3 2" xfId="36"/>
    <cellStyle name="Normal 3 2 10" xfId="855"/>
    <cellStyle name="Normal 3 2 11" xfId="180"/>
    <cellStyle name="Normal 3 2 2" xfId="96"/>
    <cellStyle name="Normal 3 2 2 2" xfId="174"/>
    <cellStyle name="Normal 3 2 2 2 2" xfId="335"/>
    <cellStyle name="Normal 3 2 2 2 2 2" xfId="688"/>
    <cellStyle name="Normal 3 2 2 2 2 2 2" xfId="1326"/>
    <cellStyle name="Normal 3 2 2 2 2 3" xfId="1007"/>
    <cellStyle name="Normal 3 2 2 2 3" xfId="417"/>
    <cellStyle name="Normal 3 2 2 2 3 2" xfId="747"/>
    <cellStyle name="Normal 3 2 2 2 3 2 2" xfId="1385"/>
    <cellStyle name="Normal 3 2 2 2 3 3" xfId="1066"/>
    <cellStyle name="Normal 3 2 2 2 4" xfId="530"/>
    <cellStyle name="Normal 3 2 2 2 4 2" xfId="849"/>
    <cellStyle name="Normal 3 2 2 2 4 2 2" xfId="1487"/>
    <cellStyle name="Normal 3 2 2 2 4 3" xfId="1168"/>
    <cellStyle name="Normal 3 2 2 2 5" xfId="609"/>
    <cellStyle name="Normal 3 2 2 2 5 2" xfId="1247"/>
    <cellStyle name="Normal 3 2 2 2 6" xfId="928"/>
    <cellStyle name="Normal 3 2 2 2 7" xfId="253"/>
    <cellStyle name="Normal 3 2 2 3" xfId="126"/>
    <cellStyle name="Normal 3 2 2 3 2" xfId="287"/>
    <cellStyle name="Normal 3 2 2 3 2 2" xfId="640"/>
    <cellStyle name="Normal 3 2 2 3 2 2 2" xfId="1278"/>
    <cellStyle name="Normal 3 2 2 3 2 3" xfId="959"/>
    <cellStyle name="Normal 3 2 2 3 3" xfId="418"/>
    <cellStyle name="Normal 3 2 2 3 3 2" xfId="748"/>
    <cellStyle name="Normal 3 2 2 3 3 2 2" xfId="1386"/>
    <cellStyle name="Normal 3 2 2 3 3 3" xfId="1067"/>
    <cellStyle name="Normal 3 2 2 3 4" xfId="482"/>
    <cellStyle name="Normal 3 2 2 3 4 2" xfId="801"/>
    <cellStyle name="Normal 3 2 2 3 4 2 2" xfId="1439"/>
    <cellStyle name="Normal 3 2 2 3 4 3" xfId="1120"/>
    <cellStyle name="Normal 3 2 2 3 5" xfId="561"/>
    <cellStyle name="Normal 3 2 2 3 5 2" xfId="1199"/>
    <cellStyle name="Normal 3 2 2 3 6" xfId="880"/>
    <cellStyle name="Normal 3 2 2 3 7" xfId="205"/>
    <cellStyle name="Normal 3 2 2 4" xfId="265"/>
    <cellStyle name="Normal 3 2 2 4 2" xfId="621"/>
    <cellStyle name="Normal 3 2 2 4 2 2" xfId="1259"/>
    <cellStyle name="Normal 3 2 2 4 3" xfId="940"/>
    <cellStyle name="Normal 3 2 2 5" xfId="416"/>
    <cellStyle name="Normal 3 2 2 5 2" xfId="746"/>
    <cellStyle name="Normal 3 2 2 5 2 2" xfId="1384"/>
    <cellStyle name="Normal 3 2 2 5 3" xfId="1065"/>
    <cellStyle name="Normal 3 2 2 6" xfId="463"/>
    <cellStyle name="Normal 3 2 2 6 2" xfId="782"/>
    <cellStyle name="Normal 3 2 2 6 2 2" xfId="1420"/>
    <cellStyle name="Normal 3 2 2 6 3" xfId="1101"/>
    <cellStyle name="Normal 3 2 2 7" xfId="542"/>
    <cellStyle name="Normal 3 2 2 7 2" xfId="1180"/>
    <cellStyle name="Normal 3 2 2 8" xfId="861"/>
    <cellStyle name="Normal 3 2 2 9" xfId="186"/>
    <cellStyle name="Normal 3 2 3" xfId="142"/>
    <cellStyle name="Normal 3 2 3 2" xfId="303"/>
    <cellStyle name="Normal 3 2 3 2 2" xfId="656"/>
    <cellStyle name="Normal 3 2 3 2 2 2" xfId="1294"/>
    <cellStyle name="Normal 3 2 3 2 3" xfId="975"/>
    <cellStyle name="Normal 3 2 3 3" xfId="419"/>
    <cellStyle name="Normal 3 2 3 3 2" xfId="749"/>
    <cellStyle name="Normal 3 2 3 3 2 2" xfId="1387"/>
    <cellStyle name="Normal 3 2 3 3 3" xfId="1068"/>
    <cellStyle name="Normal 3 2 3 4" xfId="498"/>
    <cellStyle name="Normal 3 2 3 4 2" xfId="817"/>
    <cellStyle name="Normal 3 2 3 4 2 2" xfId="1455"/>
    <cellStyle name="Normal 3 2 3 4 3" xfId="1136"/>
    <cellStyle name="Normal 3 2 3 5" xfId="577"/>
    <cellStyle name="Normal 3 2 3 5 2" xfId="1215"/>
    <cellStyle name="Normal 3 2 3 6" xfId="896"/>
    <cellStyle name="Normal 3 2 3 7" xfId="221"/>
    <cellStyle name="Normal 3 2 4" xfId="158"/>
    <cellStyle name="Normal 3 2 4 2" xfId="319"/>
    <cellStyle name="Normal 3 2 4 2 2" xfId="672"/>
    <cellStyle name="Normal 3 2 4 2 2 2" xfId="1310"/>
    <cellStyle name="Normal 3 2 4 2 3" xfId="991"/>
    <cellStyle name="Normal 3 2 4 3" xfId="420"/>
    <cellStyle name="Normal 3 2 4 3 2" xfId="750"/>
    <cellStyle name="Normal 3 2 4 3 2 2" xfId="1388"/>
    <cellStyle name="Normal 3 2 4 3 3" xfId="1069"/>
    <cellStyle name="Normal 3 2 4 4" xfId="514"/>
    <cellStyle name="Normal 3 2 4 4 2" xfId="833"/>
    <cellStyle name="Normal 3 2 4 4 2 2" xfId="1471"/>
    <cellStyle name="Normal 3 2 4 4 3" xfId="1152"/>
    <cellStyle name="Normal 3 2 4 5" xfId="593"/>
    <cellStyle name="Normal 3 2 4 5 2" xfId="1231"/>
    <cellStyle name="Normal 3 2 4 6" xfId="912"/>
    <cellStyle name="Normal 3 2 4 7" xfId="237"/>
    <cellStyle name="Normal 3 2 5" xfId="122"/>
    <cellStyle name="Normal 3 2 5 2" xfId="283"/>
    <cellStyle name="Normal 3 2 5 2 2" xfId="637"/>
    <cellStyle name="Normal 3 2 5 2 2 2" xfId="1275"/>
    <cellStyle name="Normal 3 2 5 2 3" xfId="956"/>
    <cellStyle name="Normal 3 2 5 3" xfId="421"/>
    <cellStyle name="Normal 3 2 5 3 2" xfId="751"/>
    <cellStyle name="Normal 3 2 5 3 2 2" xfId="1389"/>
    <cellStyle name="Normal 3 2 5 3 3" xfId="1070"/>
    <cellStyle name="Normal 3 2 5 4" xfId="479"/>
    <cellStyle name="Normal 3 2 5 4 2" xfId="798"/>
    <cellStyle name="Normal 3 2 5 4 2 2" xfId="1436"/>
    <cellStyle name="Normal 3 2 5 4 3" xfId="1117"/>
    <cellStyle name="Normal 3 2 5 5" xfId="558"/>
    <cellStyle name="Normal 3 2 5 5 2" xfId="1196"/>
    <cellStyle name="Normal 3 2 5 6" xfId="877"/>
    <cellStyle name="Normal 3 2 5 7" xfId="202"/>
    <cellStyle name="Normal 3 2 6" xfId="85"/>
    <cellStyle name="Normal 3 2 6 2" xfId="615"/>
    <cellStyle name="Normal 3 2 6 2 2" xfId="1253"/>
    <cellStyle name="Normal 3 2 6 3" xfId="934"/>
    <cellStyle name="Normal 3 2 6 4" xfId="259"/>
    <cellStyle name="Normal 3 2 7" xfId="415"/>
    <cellStyle name="Normal 3 2 7 2" xfId="745"/>
    <cellStyle name="Normal 3 2 7 2 2" xfId="1383"/>
    <cellStyle name="Normal 3 2 7 3" xfId="1064"/>
    <cellStyle name="Normal 3 2 8" xfId="457"/>
    <cellStyle name="Normal 3 2 8 2" xfId="776"/>
    <cellStyle name="Normal 3 2 8 2 2" xfId="1414"/>
    <cellStyle name="Normal 3 2 8 3" xfId="1095"/>
    <cellStyle name="Normal 3 2 9" xfId="536"/>
    <cellStyle name="Normal 3 2 9 2" xfId="1174"/>
    <cellStyle name="Normal 3 3" xfId="28"/>
    <cellStyle name="Normal 3 3 2" xfId="92"/>
    <cellStyle name="Normal 3 3 2 2" xfId="160"/>
    <cellStyle name="Normal 3 3 2 2 2" xfId="321"/>
    <cellStyle name="Normal 3 3 2 2 2 2" xfId="674"/>
    <cellStyle name="Normal 3 3 2 2 2 2 2" xfId="1312"/>
    <cellStyle name="Normal 3 3 2 2 2 3" xfId="993"/>
    <cellStyle name="Normal 3 3 2 2 3" xfId="424"/>
    <cellStyle name="Normal 3 3 2 2 3 2" xfId="754"/>
    <cellStyle name="Normal 3 3 2 2 3 2 2" xfId="1392"/>
    <cellStyle name="Normal 3 3 2 2 3 3" xfId="1073"/>
    <cellStyle name="Normal 3 3 2 2 4" xfId="516"/>
    <cellStyle name="Normal 3 3 2 2 4 2" xfId="835"/>
    <cellStyle name="Normal 3 3 2 2 4 2 2" xfId="1473"/>
    <cellStyle name="Normal 3 3 2 2 4 3" xfId="1154"/>
    <cellStyle name="Normal 3 3 2 2 5" xfId="595"/>
    <cellStyle name="Normal 3 3 2 2 5 2" xfId="1233"/>
    <cellStyle name="Normal 3 3 2 2 6" xfId="914"/>
    <cellStyle name="Normal 3 3 2 2 7" xfId="239"/>
    <cellStyle name="Normal 3 3 2 3" xfId="263"/>
    <cellStyle name="Normal 3 3 2 3 2" xfId="619"/>
    <cellStyle name="Normal 3 3 2 3 2 2" xfId="1257"/>
    <cellStyle name="Normal 3 3 2 3 3" xfId="938"/>
    <cellStyle name="Normal 3 3 2 4" xfId="423"/>
    <cellStyle name="Normal 3 3 2 4 2" xfId="753"/>
    <cellStyle name="Normal 3 3 2 4 2 2" xfId="1391"/>
    <cellStyle name="Normal 3 3 2 4 3" xfId="1072"/>
    <cellStyle name="Normal 3 3 2 5" xfId="461"/>
    <cellStyle name="Normal 3 3 2 5 2" xfId="780"/>
    <cellStyle name="Normal 3 3 2 5 2 2" xfId="1418"/>
    <cellStyle name="Normal 3 3 2 5 3" xfId="1099"/>
    <cellStyle name="Normal 3 3 2 6" xfId="540"/>
    <cellStyle name="Normal 3 3 2 6 2" xfId="1178"/>
    <cellStyle name="Normal 3 3 2 7" xfId="859"/>
    <cellStyle name="Normal 3 3 2 8" xfId="184"/>
    <cellStyle name="Normal 3 3 3" xfId="123"/>
    <cellStyle name="Normal 3 3 3 2" xfId="284"/>
    <cellStyle name="Normal 3 3 3 2 2" xfId="638"/>
    <cellStyle name="Normal 3 3 3 2 2 2" xfId="1276"/>
    <cellStyle name="Normal 3 3 3 2 3" xfId="957"/>
    <cellStyle name="Normal 3 3 3 3" xfId="425"/>
    <cellStyle name="Normal 3 3 3 3 2" xfId="755"/>
    <cellStyle name="Normal 3 3 3 3 2 2" xfId="1393"/>
    <cellStyle name="Normal 3 3 3 3 3" xfId="1074"/>
    <cellStyle name="Normal 3 3 3 4" xfId="480"/>
    <cellStyle name="Normal 3 3 3 4 2" xfId="799"/>
    <cellStyle name="Normal 3 3 3 4 2 2" xfId="1437"/>
    <cellStyle name="Normal 3 3 3 4 3" xfId="1118"/>
    <cellStyle name="Normal 3 3 3 5" xfId="559"/>
    <cellStyle name="Normal 3 3 3 5 2" xfId="1197"/>
    <cellStyle name="Normal 3 3 3 6" xfId="878"/>
    <cellStyle name="Normal 3 3 3 7" xfId="203"/>
    <cellStyle name="Normal 3 3 4" xfId="83"/>
    <cellStyle name="Normal 3 3 4 2" xfId="613"/>
    <cellStyle name="Normal 3 3 4 2 2" xfId="1251"/>
    <cellStyle name="Normal 3 3 4 3" xfId="932"/>
    <cellStyle name="Normal 3 3 4 4" xfId="257"/>
    <cellStyle name="Normal 3 3 5" xfId="422"/>
    <cellStyle name="Normal 3 3 5 2" xfId="752"/>
    <cellStyle name="Normal 3 3 5 2 2" xfId="1390"/>
    <cellStyle name="Normal 3 3 5 3" xfId="1071"/>
    <cellStyle name="Normal 3 3 6" xfId="455"/>
    <cellStyle name="Normal 3 3 6 2" xfId="774"/>
    <cellStyle name="Normal 3 3 6 2 2" xfId="1412"/>
    <cellStyle name="Normal 3 3 6 3" xfId="1093"/>
    <cellStyle name="Normal 3 3 7" xfId="534"/>
    <cellStyle name="Normal 3 3 7 2" xfId="1172"/>
    <cellStyle name="Normal 3 3 8" xfId="853"/>
    <cellStyle name="Normal 3 3 9" xfId="178"/>
    <cellStyle name="Normal 3 4" xfId="99"/>
    <cellStyle name="Normal 3 4 2" xfId="128"/>
    <cellStyle name="Normal 3 4 2 2" xfId="289"/>
    <cellStyle name="Normal 3 4 2 2 2" xfId="642"/>
    <cellStyle name="Normal 3 4 2 2 2 2" xfId="1280"/>
    <cellStyle name="Normal 3 4 2 2 3" xfId="961"/>
    <cellStyle name="Normal 3 4 2 3" xfId="426"/>
    <cellStyle name="Normal 3 4 2 3 2" xfId="756"/>
    <cellStyle name="Normal 3 4 2 3 2 2" xfId="1394"/>
    <cellStyle name="Normal 3 4 2 3 3" xfId="1075"/>
    <cellStyle name="Normal 3 4 2 4" xfId="484"/>
    <cellStyle name="Normal 3 4 2 4 2" xfId="803"/>
    <cellStyle name="Normal 3 4 2 4 2 2" xfId="1441"/>
    <cellStyle name="Normal 3 4 2 4 3" xfId="1122"/>
    <cellStyle name="Normal 3 4 2 5" xfId="563"/>
    <cellStyle name="Normal 3 4 2 5 2" xfId="1201"/>
    <cellStyle name="Normal 3 4 2 6" xfId="882"/>
    <cellStyle name="Normal 3 4 2 7" xfId="207"/>
    <cellStyle name="Normal 3 5" xfId="144"/>
    <cellStyle name="Normal 3 5 2" xfId="305"/>
    <cellStyle name="Normal 3 5 2 2" xfId="658"/>
    <cellStyle name="Normal 3 5 2 2 2" xfId="1296"/>
    <cellStyle name="Normal 3 5 2 3" xfId="977"/>
    <cellStyle name="Normal 3 5 3" xfId="427"/>
    <cellStyle name="Normal 3 5 3 2" xfId="757"/>
    <cellStyle name="Normal 3 5 3 2 2" xfId="1395"/>
    <cellStyle name="Normal 3 5 3 3" xfId="1076"/>
    <cellStyle name="Normal 3 5 4" xfId="500"/>
    <cellStyle name="Normal 3 5 4 2" xfId="819"/>
    <cellStyle name="Normal 3 5 4 2 2" xfId="1457"/>
    <cellStyle name="Normal 3 5 4 3" xfId="1138"/>
    <cellStyle name="Normal 3 5 5" xfId="579"/>
    <cellStyle name="Normal 3 5 5 2" xfId="1217"/>
    <cellStyle name="Normal 3 5 6" xfId="898"/>
    <cellStyle name="Normal 3 5 7" xfId="223"/>
    <cellStyle name="Normal 3 6" xfId="118"/>
    <cellStyle name="Normal 3 6 2" xfId="279"/>
    <cellStyle name="Normal 3 6 2 2" xfId="635"/>
    <cellStyle name="Normal 3 6 2 2 2" xfId="1273"/>
    <cellStyle name="Normal 3 6 2 3" xfId="954"/>
    <cellStyle name="Normal 3 6 3" xfId="428"/>
    <cellStyle name="Normal 3 6 3 2" xfId="758"/>
    <cellStyle name="Normal 3 6 3 2 2" xfId="1396"/>
    <cellStyle name="Normal 3 6 3 3" xfId="1077"/>
    <cellStyle name="Normal 3 6 4" xfId="477"/>
    <cellStyle name="Normal 3 6 4 2" xfId="796"/>
    <cellStyle name="Normal 3 6 4 2 2" xfId="1434"/>
    <cellStyle name="Normal 3 6 4 3" xfId="1115"/>
    <cellStyle name="Normal 3 6 5" xfId="556"/>
    <cellStyle name="Normal 3 6 5 2" xfId="1194"/>
    <cellStyle name="Normal 3 6 6" xfId="875"/>
    <cellStyle name="Normal 3 6 7" xfId="200"/>
    <cellStyle name="Normal 3 7" xfId="429"/>
    <cellStyle name="Normal 3 8" xfId="414"/>
    <cellStyle name="Normal 3 8 2" xfId="744"/>
    <cellStyle name="Normal 3 8 2 2" xfId="1382"/>
    <cellStyle name="Normal 3 8 3" xfId="1063"/>
    <cellStyle name="Normal 4" xfId="5"/>
    <cellStyle name="Normal 4 2" xfId="30"/>
    <cellStyle name="Normal 4 2 2" xfId="125"/>
    <cellStyle name="Normal 4 2 2 2" xfId="286"/>
    <cellStyle name="Normal 4 3" xfId="100"/>
    <cellStyle name="Normal 4 4" xfId="430"/>
    <cellStyle name="Normal 5" xfId="6"/>
    <cellStyle name="Normal 5 2" xfId="101"/>
    <cellStyle name="Normal 5 2 2" xfId="173"/>
    <cellStyle name="Normal 5 2 2 2" xfId="334"/>
    <cellStyle name="Normal 5 2 2 2 2" xfId="687"/>
    <cellStyle name="Normal 5 2 2 2 2 2" xfId="1325"/>
    <cellStyle name="Normal 5 2 2 2 3" xfId="1006"/>
    <cellStyle name="Normal 5 2 2 3" xfId="431"/>
    <cellStyle name="Normal 5 2 2 3 2" xfId="759"/>
    <cellStyle name="Normal 5 2 2 3 2 2" xfId="1397"/>
    <cellStyle name="Normal 5 2 2 3 3" xfId="1078"/>
    <cellStyle name="Normal 5 2 2 4" xfId="529"/>
    <cellStyle name="Normal 5 2 2 4 2" xfId="848"/>
    <cellStyle name="Normal 5 2 2 4 2 2" xfId="1486"/>
    <cellStyle name="Normal 5 2 2 4 3" xfId="1167"/>
    <cellStyle name="Normal 5 2 2 5" xfId="608"/>
    <cellStyle name="Normal 5 2 2 5 2" xfId="1246"/>
    <cellStyle name="Normal 5 2 2 6" xfId="927"/>
    <cellStyle name="Normal 5 2 2 7" xfId="252"/>
    <cellStyle name="Normal 5 2 3" xfId="124"/>
    <cellStyle name="Normal 5 2 3 2" xfId="285"/>
    <cellStyle name="Normal 5 2 3 2 2" xfId="639"/>
    <cellStyle name="Normal 5 2 3 2 2 2" xfId="1277"/>
    <cellStyle name="Normal 5 2 3 2 3" xfId="958"/>
    <cellStyle name="Normal 5 2 3 3" xfId="432"/>
    <cellStyle name="Normal 5 2 3 3 2" xfId="760"/>
    <cellStyle name="Normal 5 2 3 3 2 2" xfId="1398"/>
    <cellStyle name="Normal 5 2 3 3 3" xfId="1079"/>
    <cellStyle name="Normal 5 2 3 4" xfId="481"/>
    <cellStyle name="Normal 5 2 3 4 2" xfId="800"/>
    <cellStyle name="Normal 5 2 3 4 2 2" xfId="1438"/>
    <cellStyle name="Normal 5 2 3 4 3" xfId="1119"/>
    <cellStyle name="Normal 5 2 3 5" xfId="560"/>
    <cellStyle name="Normal 5 2 3 5 2" xfId="1198"/>
    <cellStyle name="Normal 5 2 3 6" xfId="879"/>
    <cellStyle name="Normal 5 2 3 7" xfId="204"/>
    <cellStyle name="Normal 5 3" xfId="141"/>
    <cellStyle name="Normal 5 3 2" xfId="302"/>
    <cellStyle name="Normal 5 3 2 2" xfId="655"/>
    <cellStyle name="Normal 5 3 2 2 2" xfId="1293"/>
    <cellStyle name="Normal 5 3 2 3" xfId="974"/>
    <cellStyle name="Normal 5 3 3" xfId="433"/>
    <cellStyle name="Normal 5 3 3 2" xfId="761"/>
    <cellStyle name="Normal 5 3 3 2 2" xfId="1399"/>
    <cellStyle name="Normal 5 3 3 3" xfId="1080"/>
    <cellStyle name="Normal 5 3 4" xfId="497"/>
    <cellStyle name="Normal 5 3 4 2" xfId="816"/>
    <cellStyle name="Normal 5 3 4 2 2" xfId="1454"/>
    <cellStyle name="Normal 5 3 4 3" xfId="1135"/>
    <cellStyle name="Normal 5 3 5" xfId="576"/>
    <cellStyle name="Normal 5 3 5 2" xfId="1214"/>
    <cellStyle name="Normal 5 3 6" xfId="895"/>
    <cellStyle name="Normal 5 3 7" xfId="220"/>
    <cellStyle name="Normal 5 4" xfId="157"/>
    <cellStyle name="Normal 5 4 2" xfId="318"/>
    <cellStyle name="Normal 5 4 2 2" xfId="671"/>
    <cellStyle name="Normal 5 4 2 2 2" xfId="1309"/>
    <cellStyle name="Normal 5 4 2 3" xfId="990"/>
    <cellStyle name="Normal 5 4 3" xfId="434"/>
    <cellStyle name="Normal 5 4 3 2" xfId="762"/>
    <cellStyle name="Normal 5 4 3 2 2" xfId="1400"/>
    <cellStyle name="Normal 5 4 3 3" xfId="1081"/>
    <cellStyle name="Normal 5 4 4" xfId="513"/>
    <cellStyle name="Normal 5 4 4 2" xfId="832"/>
    <cellStyle name="Normal 5 4 4 2 2" xfId="1470"/>
    <cellStyle name="Normal 5 4 4 3" xfId="1151"/>
    <cellStyle name="Normal 5 4 5" xfId="592"/>
    <cellStyle name="Normal 5 4 5 2" xfId="1230"/>
    <cellStyle name="Normal 5 4 6" xfId="911"/>
    <cellStyle name="Normal 5 4 7" xfId="236"/>
    <cellStyle name="Normal 6" xfId="7"/>
    <cellStyle name="Normal 6 2" xfId="39"/>
    <cellStyle name="Normal 6 3" xfId="102"/>
    <cellStyle name="Normal 6 4" xfId="435"/>
    <cellStyle name="Normal 7" xfId="14"/>
    <cellStyle name="Normal 7 2" xfId="22"/>
    <cellStyle name="Normal 7 2 2" xfId="35"/>
    <cellStyle name="Normal 7 2 2 2" xfId="95"/>
    <cellStyle name="Normal 7 2 2 2 2" xfId="620"/>
    <cellStyle name="Normal 7 2 2 2 2 2" xfId="1258"/>
    <cellStyle name="Normal 7 2 2 2 3" xfId="939"/>
    <cellStyle name="Normal 7 2 2 2 4" xfId="264"/>
    <cellStyle name="Normal 7 2 2 3" xfId="438"/>
    <cellStyle name="Normal 7 2 2 3 2" xfId="765"/>
    <cellStyle name="Normal 7 2 2 3 2 2" xfId="1403"/>
    <cellStyle name="Normal 7 2 2 3 3" xfId="1084"/>
    <cellStyle name="Normal 7 2 2 4" xfId="462"/>
    <cellStyle name="Normal 7 2 2 4 2" xfId="781"/>
    <cellStyle name="Normal 7 2 2 4 2 2" xfId="1419"/>
    <cellStyle name="Normal 7 2 2 4 3" xfId="1100"/>
    <cellStyle name="Normal 7 2 2 5" xfId="541"/>
    <cellStyle name="Normal 7 2 2 5 2" xfId="1179"/>
    <cellStyle name="Normal 7 2 2 6" xfId="860"/>
    <cellStyle name="Normal 7 2 2 7" xfId="185"/>
    <cellStyle name="Normal 7 2 3" xfId="84"/>
    <cellStyle name="Normal 7 2 3 2" xfId="614"/>
    <cellStyle name="Normal 7 2 3 2 2" xfId="1252"/>
    <cellStyle name="Normal 7 2 3 3" xfId="933"/>
    <cellStyle name="Normal 7 2 3 4" xfId="258"/>
    <cellStyle name="Normal 7 2 4" xfId="437"/>
    <cellStyle name="Normal 7 2 4 2" xfId="764"/>
    <cellStyle name="Normal 7 2 4 2 2" xfId="1402"/>
    <cellStyle name="Normal 7 2 4 3" xfId="1083"/>
    <cellStyle name="Normal 7 2 5" xfId="456"/>
    <cellStyle name="Normal 7 2 5 2" xfId="775"/>
    <cellStyle name="Normal 7 2 5 2 2" xfId="1413"/>
    <cellStyle name="Normal 7 2 5 3" xfId="1094"/>
    <cellStyle name="Normal 7 2 6" xfId="535"/>
    <cellStyle name="Normal 7 2 6 2" xfId="1173"/>
    <cellStyle name="Normal 7 2 7" xfId="854"/>
    <cellStyle name="Normal 7 2 8" xfId="179"/>
    <cellStyle name="Normal 7 3" xfId="109"/>
    <cellStyle name="Normal 7 4" xfId="121"/>
    <cellStyle name="Normal 7 4 2" xfId="282"/>
    <cellStyle name="Normal 7 4 2 2" xfId="636"/>
    <cellStyle name="Normal 7 4 2 2 2" xfId="1274"/>
    <cellStyle name="Normal 7 4 2 3" xfId="955"/>
    <cellStyle name="Normal 7 4 3" xfId="439"/>
    <cellStyle name="Normal 7 4 3 2" xfId="766"/>
    <cellStyle name="Normal 7 4 3 2 2" xfId="1404"/>
    <cellStyle name="Normal 7 4 3 3" xfId="1085"/>
    <cellStyle name="Normal 7 4 4" xfId="478"/>
    <cellStyle name="Normal 7 4 4 2" xfId="797"/>
    <cellStyle name="Normal 7 4 4 2 2" xfId="1435"/>
    <cellStyle name="Normal 7 4 4 3" xfId="1116"/>
    <cellStyle name="Normal 7 4 5" xfId="557"/>
    <cellStyle name="Normal 7 4 5 2" xfId="1195"/>
    <cellStyle name="Normal 7 4 6" xfId="876"/>
    <cellStyle name="Normal 7 4 7" xfId="201"/>
    <cellStyle name="Normal 7 5" xfId="440"/>
    <cellStyle name="Normal 7 6" xfId="436"/>
    <cellStyle name="Normal 7 6 2" xfId="763"/>
    <cellStyle name="Normal 7 6 2 2" xfId="1401"/>
    <cellStyle name="Normal 7 6 3" xfId="1082"/>
    <cellStyle name="Normal 8" xfId="8"/>
    <cellStyle name="Normal 8 2" xfId="34"/>
    <cellStyle name="Normal 8 3" xfId="103"/>
    <cellStyle name="Normal 8 4" xfId="441"/>
    <cellStyle name="Normal 9" xfId="9"/>
    <cellStyle name="Normal 9 2" xfId="104"/>
    <cellStyle name="Normal 9 3" xfId="452"/>
    <cellStyle name="Normal 9 3 2" xfId="771"/>
    <cellStyle name="Normal 9 3 2 2" xfId="1409"/>
    <cellStyle name="Normal 9 3 3" xfId="1090"/>
    <cellStyle name="Note 2" xfId="127"/>
    <cellStyle name="Note 2 2" xfId="143"/>
    <cellStyle name="Note 2 2 2" xfId="175"/>
    <cellStyle name="Note 2 2 2 2" xfId="336"/>
    <cellStyle name="Note 2 2 2 2 2" xfId="689"/>
    <cellStyle name="Note 2 2 2 2 2 2" xfId="1327"/>
    <cellStyle name="Note 2 2 2 2 3" xfId="1008"/>
    <cellStyle name="Note 2 2 2 3" xfId="444"/>
    <cellStyle name="Note 2 2 2 3 2" xfId="769"/>
    <cellStyle name="Note 2 2 2 3 2 2" xfId="1407"/>
    <cellStyle name="Note 2 2 2 3 3" xfId="1088"/>
    <cellStyle name="Note 2 2 2 4" xfId="531"/>
    <cellStyle name="Note 2 2 2 4 2" xfId="850"/>
    <cellStyle name="Note 2 2 2 4 2 2" xfId="1488"/>
    <cellStyle name="Note 2 2 2 4 3" xfId="1169"/>
    <cellStyle name="Note 2 2 2 5" xfId="610"/>
    <cellStyle name="Note 2 2 2 5 2" xfId="1248"/>
    <cellStyle name="Note 2 2 2 6" xfId="929"/>
    <cellStyle name="Note 2 2 2 7" xfId="254"/>
    <cellStyle name="Note 2 2 3" xfId="304"/>
    <cellStyle name="Note 2 2 3 2" xfId="657"/>
    <cellStyle name="Note 2 2 3 2 2" xfId="1295"/>
    <cellStyle name="Note 2 2 3 3" xfId="976"/>
    <cellStyle name="Note 2 2 4" xfId="443"/>
    <cellStyle name="Note 2 2 4 2" xfId="768"/>
    <cellStyle name="Note 2 2 4 2 2" xfId="1406"/>
    <cellStyle name="Note 2 2 4 3" xfId="1087"/>
    <cellStyle name="Note 2 2 5" xfId="499"/>
    <cellStyle name="Note 2 2 5 2" xfId="818"/>
    <cellStyle name="Note 2 2 5 2 2" xfId="1456"/>
    <cellStyle name="Note 2 2 5 3" xfId="1137"/>
    <cellStyle name="Note 2 2 6" xfId="578"/>
    <cellStyle name="Note 2 2 6 2" xfId="1216"/>
    <cellStyle name="Note 2 2 7" xfId="897"/>
    <cellStyle name="Note 2 2 8" xfId="222"/>
    <cellStyle name="Note 2 3" xfId="159"/>
    <cellStyle name="Note 2 3 2" xfId="320"/>
    <cellStyle name="Note 2 3 2 2" xfId="673"/>
    <cellStyle name="Note 2 3 2 2 2" xfId="1311"/>
    <cellStyle name="Note 2 3 2 3" xfId="992"/>
    <cellStyle name="Note 2 3 3" xfId="445"/>
    <cellStyle name="Note 2 3 3 2" xfId="770"/>
    <cellStyle name="Note 2 3 3 2 2" xfId="1408"/>
    <cellStyle name="Note 2 3 3 3" xfId="1089"/>
    <cellStyle name="Note 2 3 4" xfId="515"/>
    <cellStyle name="Note 2 3 4 2" xfId="834"/>
    <cellStyle name="Note 2 3 4 2 2" xfId="1472"/>
    <cellStyle name="Note 2 3 4 3" xfId="1153"/>
    <cellStyle name="Note 2 3 5" xfId="594"/>
    <cellStyle name="Note 2 3 5 2" xfId="1232"/>
    <cellStyle name="Note 2 3 6" xfId="913"/>
    <cellStyle name="Note 2 3 7" xfId="238"/>
    <cellStyle name="Note 2 4" xfId="288"/>
    <cellStyle name="Note 2 4 2" xfId="641"/>
    <cellStyle name="Note 2 4 2 2" xfId="1279"/>
    <cellStyle name="Note 2 4 3" xfId="960"/>
    <cellStyle name="Note 2 5" xfId="442"/>
    <cellStyle name="Note 2 5 2" xfId="767"/>
    <cellStyle name="Note 2 5 2 2" xfId="1405"/>
    <cellStyle name="Note 2 5 3" xfId="1086"/>
    <cellStyle name="Note 2 6" xfId="483"/>
    <cellStyle name="Note 2 6 2" xfId="802"/>
    <cellStyle name="Note 2 6 2 2" xfId="1440"/>
    <cellStyle name="Note 2 6 3" xfId="1121"/>
    <cellStyle name="Note 2 7" xfId="562"/>
    <cellStyle name="Note 2 7 2" xfId="1200"/>
    <cellStyle name="Note 2 8" xfId="881"/>
    <cellStyle name="Note 2 9" xfId="206"/>
    <cellStyle name="Output" xfId="50" builtinId="21" customBuiltin="1"/>
    <cellStyle name="Output 2" xfId="446"/>
    <cellStyle name="Percent" xfId="2" builtinId="5"/>
    <cellStyle name="Percent 2" xfId="19"/>
    <cellStyle name="Percent 2 2" xfId="24"/>
    <cellStyle name="Percent 2 2 2" xfId="32"/>
    <cellStyle name="Percent 2 3" xfId="111"/>
    <cellStyle name="Percent 2 4" xfId="447"/>
    <cellStyle name="Percent 3" xfId="20"/>
    <cellStyle name="Percent 3 2" xfId="448"/>
    <cellStyle name="Percent 4" xfId="18"/>
    <cellStyle name="Percent 5" xfId="89"/>
    <cellStyle name="Percent 5 2" xfId="116"/>
    <cellStyle name="Percent 6" xfId="98"/>
    <cellStyle name="Percent 7" xfId="449"/>
    <cellStyle name="Title" xfId="41" builtinId="15" customBuiltin="1"/>
    <cellStyle name="Title 2" xfId="450"/>
    <cellStyle name="Total" xfId="56" builtinId="25" customBuiltin="1"/>
    <cellStyle name="Total 2" xfId="451"/>
    <cellStyle name="Warning Text" xfId="54" builtinId="11" customBuiltin="1"/>
  </cellStyles>
  <dxfs count="0"/>
  <tableStyles count="0" defaultTableStyle="TableStyleMedium9" defaultPivotStyle="PivotStyleLight16"/>
  <colors>
    <mruColors>
      <color rgb="FFFFFF99"/>
      <color rgb="FFB6D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6</xdr:row>
      <xdr:rowOff>66676</xdr:rowOff>
    </xdr:from>
    <xdr:to>
      <xdr:col>8</xdr:col>
      <xdr:colOff>533400</xdr:colOff>
      <xdr:row>8</xdr:row>
      <xdr:rowOff>123825</xdr:rowOff>
    </xdr:to>
    <xdr:sp macro="" textlink="">
      <xdr:nvSpPr>
        <xdr:cNvPr id="4" name="Right Brace 3"/>
        <xdr:cNvSpPr/>
      </xdr:nvSpPr>
      <xdr:spPr>
        <a:xfrm flipH="1">
          <a:off x="4191000" y="1162051"/>
          <a:ext cx="161925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5</xdr:row>
      <xdr:rowOff>57150</xdr:rowOff>
    </xdr:from>
    <xdr:to>
      <xdr:col>8</xdr:col>
      <xdr:colOff>571500</xdr:colOff>
      <xdr:row>7</xdr:row>
      <xdr:rowOff>114299</xdr:rowOff>
    </xdr:to>
    <xdr:sp macro="" textlink="">
      <xdr:nvSpPr>
        <xdr:cNvPr id="2" name="Right Brace 1"/>
        <xdr:cNvSpPr/>
      </xdr:nvSpPr>
      <xdr:spPr>
        <a:xfrm flipH="1">
          <a:off x="3533775" y="952500"/>
          <a:ext cx="20955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6</xdr:row>
      <xdr:rowOff>57150</xdr:rowOff>
    </xdr:from>
    <xdr:to>
      <xdr:col>8</xdr:col>
      <xdr:colOff>571500</xdr:colOff>
      <xdr:row>8</xdr:row>
      <xdr:rowOff>114299</xdr:rowOff>
    </xdr:to>
    <xdr:sp macro="" textlink="">
      <xdr:nvSpPr>
        <xdr:cNvPr id="5" name="Right Brace 4"/>
        <xdr:cNvSpPr/>
      </xdr:nvSpPr>
      <xdr:spPr>
        <a:xfrm flipH="1">
          <a:off x="3533775" y="952500"/>
          <a:ext cx="20955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5</xdr:row>
      <xdr:rowOff>57150</xdr:rowOff>
    </xdr:from>
    <xdr:to>
      <xdr:col>8</xdr:col>
      <xdr:colOff>571500</xdr:colOff>
      <xdr:row>7</xdr:row>
      <xdr:rowOff>114299</xdr:rowOff>
    </xdr:to>
    <xdr:sp macro="" textlink="">
      <xdr:nvSpPr>
        <xdr:cNvPr id="4" name="Right Brace 3"/>
        <xdr:cNvSpPr/>
      </xdr:nvSpPr>
      <xdr:spPr>
        <a:xfrm flipH="1">
          <a:off x="3181350" y="1085850"/>
          <a:ext cx="209550" cy="3809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workbookViewId="0">
      <selection activeCell="L51" sqref="L51"/>
    </sheetView>
  </sheetViews>
  <sheetFormatPr defaultRowHeight="12.75" x14ac:dyDescent="0.2"/>
  <cols>
    <col min="1" max="1" width="11.5703125" style="179" customWidth="1"/>
    <col min="2" max="2" width="1.5703125" style="184" customWidth="1"/>
    <col min="3" max="3" width="3.85546875" style="184" hidden="1" customWidth="1"/>
    <col min="4" max="4" width="7.42578125" style="184" customWidth="1"/>
    <col min="5" max="5" width="1.42578125" style="179" customWidth="1"/>
    <col min="6" max="6" width="9.140625" style="179" customWidth="1"/>
    <col min="7" max="9" width="8.7109375" style="179" customWidth="1"/>
    <col min="10" max="10" width="8.42578125" style="179" bestFit="1" customWidth="1"/>
    <col min="11" max="12" width="8.7109375" style="179" customWidth="1"/>
    <col min="13" max="13" width="7.85546875" style="179" customWidth="1"/>
    <col min="14" max="14" width="8" style="179" customWidth="1"/>
    <col min="15" max="15" width="8.85546875" style="179" bestFit="1" customWidth="1"/>
    <col min="16" max="16" width="6" style="179" customWidth="1"/>
    <col min="17" max="17" width="7.140625" style="179" bestFit="1" customWidth="1"/>
    <col min="18" max="18" width="9.140625" style="179"/>
    <col min="19" max="19" width="7.28515625" style="179" bestFit="1" customWidth="1"/>
    <col min="20" max="20" width="6.140625" style="179" bestFit="1" customWidth="1"/>
    <col min="21" max="21" width="0.7109375" style="179" customWidth="1"/>
    <col min="22" max="22" width="4.7109375" style="179" customWidth="1"/>
    <col min="23" max="23" width="11.140625" style="179" customWidth="1"/>
    <col min="24" max="16384" width="9.140625" style="179"/>
  </cols>
  <sheetData>
    <row r="1" spans="1:29" ht="23.25" x14ac:dyDescent="0.35">
      <c r="A1" s="619" t="s">
        <v>228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</row>
    <row r="2" spans="1:29" ht="13.5" thickBot="1" x14ac:dyDescent="0.25"/>
    <row r="3" spans="1:29" ht="5.25" customHeight="1" thickBot="1" x14ac:dyDescent="0.25">
      <c r="A3" s="401"/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3"/>
    </row>
    <row r="4" spans="1:29" s="351" customFormat="1" ht="18.75" thickBot="1" x14ac:dyDescent="0.3">
      <c r="A4" s="385" t="s">
        <v>203</v>
      </c>
      <c r="B4" s="491"/>
      <c r="C4" s="390"/>
      <c r="D4" s="390"/>
      <c r="E4" s="390"/>
      <c r="F4" s="390"/>
      <c r="G4" s="446"/>
      <c r="H4" s="446"/>
      <c r="I4" s="391"/>
      <c r="J4" s="391"/>
      <c r="K4" s="392"/>
      <c r="L4" s="392"/>
      <c r="M4" s="393"/>
      <c r="N4" s="353"/>
      <c r="O4" s="221"/>
      <c r="P4" s="221"/>
      <c r="Q4" s="221"/>
      <c r="R4" s="221"/>
      <c r="S4" s="221"/>
      <c r="T4" s="221"/>
      <c r="U4" s="202"/>
      <c r="V4" s="202"/>
      <c r="W4" s="353"/>
      <c r="X4" s="353"/>
      <c r="Y4" s="353"/>
      <c r="Z4" s="353"/>
      <c r="AA4" s="353"/>
      <c r="AB4" s="353"/>
      <c r="AC4" s="353"/>
    </row>
    <row r="5" spans="1:29" ht="18.75" thickBot="1" x14ac:dyDescent="0.3">
      <c r="A5" s="387" t="s">
        <v>202</v>
      </c>
      <c r="B5" s="492"/>
      <c r="C5" s="477"/>
      <c r="D5" s="616" t="s">
        <v>227</v>
      </c>
      <c r="E5" s="617"/>
      <c r="F5" s="617"/>
      <c r="G5" s="617"/>
      <c r="H5" s="618"/>
      <c r="I5" s="184"/>
      <c r="J5" s="184"/>
      <c r="K5" s="184"/>
      <c r="L5" s="184"/>
      <c r="M5" s="174"/>
      <c r="O5" s="202"/>
      <c r="P5" s="202"/>
      <c r="Q5" s="202"/>
      <c r="R5" s="202"/>
      <c r="S5" s="202"/>
      <c r="T5" s="202"/>
      <c r="U5" s="202"/>
      <c r="V5" s="202"/>
      <c r="W5" s="184"/>
      <c r="X5" s="184"/>
      <c r="Y5" s="184"/>
      <c r="Z5" s="184"/>
      <c r="AA5" s="184"/>
      <c r="AB5" s="184"/>
      <c r="AC5" s="184"/>
    </row>
    <row r="6" spans="1:29" ht="6.75" customHeight="1" x14ac:dyDescent="0.2">
      <c r="A6" s="170"/>
      <c r="E6" s="184"/>
      <c r="F6" s="184"/>
      <c r="G6" s="184"/>
      <c r="H6" s="184"/>
      <c r="I6" s="184"/>
      <c r="J6" s="184"/>
      <c r="K6" s="184"/>
      <c r="L6" s="184"/>
      <c r="M6" s="174"/>
      <c r="O6" s="202"/>
      <c r="P6" s="202"/>
      <c r="Q6" s="202"/>
      <c r="R6" s="202"/>
      <c r="S6" s="202"/>
      <c r="T6" s="202"/>
      <c r="U6" s="202"/>
      <c r="V6" s="202"/>
    </row>
    <row r="7" spans="1:29" x14ac:dyDescent="0.2">
      <c r="A7" s="175" t="s">
        <v>81</v>
      </c>
      <c r="D7" s="458">
        <v>0</v>
      </c>
      <c r="E7" s="184"/>
      <c r="H7" s="184"/>
      <c r="J7" s="493" t="s">
        <v>82</v>
      </c>
      <c r="K7" s="458">
        <v>0</v>
      </c>
      <c r="M7" s="174"/>
      <c r="O7" s="202"/>
      <c r="P7" s="202"/>
      <c r="Q7" s="202"/>
      <c r="R7" s="202"/>
      <c r="S7" s="202"/>
      <c r="T7" s="202"/>
      <c r="U7" s="202"/>
      <c r="V7" s="202"/>
    </row>
    <row r="8" spans="1:29" x14ac:dyDescent="0.2">
      <c r="A8" s="175">
        <v>1</v>
      </c>
      <c r="D8" s="458">
        <v>0</v>
      </c>
      <c r="E8" s="184"/>
      <c r="I8" s="495" t="s">
        <v>260</v>
      </c>
      <c r="J8" s="493" t="s">
        <v>4</v>
      </c>
      <c r="K8" s="458">
        <v>0</v>
      </c>
      <c r="M8" s="174"/>
    </row>
    <row r="9" spans="1:29" x14ac:dyDescent="0.2">
      <c r="A9" s="175">
        <v>2</v>
      </c>
      <c r="D9" s="459">
        <v>0</v>
      </c>
      <c r="E9" s="184"/>
      <c r="I9" s="184"/>
      <c r="J9" s="494" t="s">
        <v>16</v>
      </c>
      <c r="K9" s="458">
        <v>0</v>
      </c>
      <c r="M9" s="174"/>
    </row>
    <row r="10" spans="1:29" x14ac:dyDescent="0.2">
      <c r="A10" s="175">
        <v>3</v>
      </c>
      <c r="D10" s="459">
        <v>0</v>
      </c>
      <c r="E10" s="184"/>
      <c r="F10" s="424"/>
      <c r="G10" s="448"/>
      <c r="H10" s="202"/>
      <c r="I10" s="202"/>
      <c r="J10" s="184"/>
      <c r="K10" s="184"/>
      <c r="L10" s="184"/>
      <c r="M10" s="174"/>
    </row>
    <row r="11" spans="1:29" ht="12" customHeight="1" x14ac:dyDescent="0.2">
      <c r="A11" s="394">
        <v>4</v>
      </c>
      <c r="D11" s="459">
        <v>0</v>
      </c>
      <c r="E11" s="184"/>
      <c r="F11" s="424"/>
      <c r="G11" s="449"/>
      <c r="I11" s="202"/>
      <c r="J11" s="184"/>
      <c r="K11" s="184"/>
      <c r="L11" s="184"/>
      <c r="M11" s="174"/>
    </row>
    <row r="12" spans="1:29" x14ac:dyDescent="0.2">
      <c r="A12" s="394">
        <v>5</v>
      </c>
      <c r="D12" s="459">
        <v>0</v>
      </c>
      <c r="E12" s="184"/>
      <c r="F12" s="417"/>
      <c r="G12" s="381"/>
      <c r="I12" s="426"/>
      <c r="J12" s="184"/>
      <c r="K12" s="184"/>
      <c r="L12" s="184"/>
      <c r="M12" s="174"/>
    </row>
    <row r="13" spans="1:29" x14ac:dyDescent="0.2">
      <c r="A13" s="394">
        <v>6</v>
      </c>
      <c r="D13" s="459">
        <v>0</v>
      </c>
      <c r="E13" s="184"/>
      <c r="F13" s="184"/>
      <c r="G13" s="184"/>
      <c r="H13" s="184"/>
      <c r="I13" s="184"/>
      <c r="J13" s="184"/>
      <c r="K13" s="184"/>
      <c r="L13" s="184"/>
      <c r="M13" s="174"/>
    </row>
    <row r="14" spans="1:29" x14ac:dyDescent="0.2">
      <c r="A14" s="175" t="s">
        <v>73</v>
      </c>
      <c r="D14" s="464">
        <f>SUM(D7:D13)</f>
        <v>0</v>
      </c>
      <c r="E14" s="184"/>
      <c r="F14" s="184"/>
      <c r="G14" s="352" t="s">
        <v>28</v>
      </c>
      <c r="H14" s="352" t="s">
        <v>12</v>
      </c>
      <c r="I14" s="352" t="s">
        <v>133</v>
      </c>
      <c r="J14" s="447" t="s">
        <v>30</v>
      </c>
      <c r="K14" s="352" t="s">
        <v>31</v>
      </c>
      <c r="L14" s="352" t="s">
        <v>132</v>
      </c>
      <c r="M14" s="389"/>
    </row>
    <row r="15" spans="1:29" ht="13.5" thickBot="1" x14ac:dyDescent="0.25">
      <c r="A15" s="175" t="s">
        <v>3</v>
      </c>
      <c r="D15" s="458">
        <v>0</v>
      </c>
      <c r="E15" s="184"/>
      <c r="F15" s="184"/>
      <c r="G15" s="352" t="s">
        <v>112</v>
      </c>
      <c r="H15" s="352" t="s">
        <v>1</v>
      </c>
      <c r="I15" s="352" t="s">
        <v>1</v>
      </c>
      <c r="J15" s="447" t="s">
        <v>112</v>
      </c>
      <c r="K15" s="352" t="s">
        <v>134</v>
      </c>
      <c r="L15" s="352" t="s">
        <v>1</v>
      </c>
      <c r="M15" s="389"/>
    </row>
    <row r="16" spans="1:29" ht="13.5" thickBot="1" x14ac:dyDescent="0.25">
      <c r="A16" s="175" t="s">
        <v>74</v>
      </c>
      <c r="D16" s="468">
        <f>SUM(D14:D15)</f>
        <v>0</v>
      </c>
      <c r="E16" s="184"/>
      <c r="F16" s="184"/>
      <c r="G16" s="466">
        <f>AP!G4</f>
        <v>0</v>
      </c>
      <c r="H16" s="469">
        <f>'Elem Clerical'!J4</f>
        <v>1.75</v>
      </c>
      <c r="I16" s="469">
        <f>'Library Media'!H4</f>
        <v>1.25</v>
      </c>
      <c r="J16" s="470">
        <f>LAN!H4</f>
        <v>7000</v>
      </c>
      <c r="K16" s="471" t="s">
        <v>226</v>
      </c>
      <c r="L16" s="465">
        <f>ElemTeachers!H4</f>
        <v>0</v>
      </c>
      <c r="M16" s="404"/>
    </row>
    <row r="17" spans="1:15" ht="4.5" customHeight="1" thickBot="1" x14ac:dyDescent="0.25">
      <c r="A17" s="405"/>
      <c r="B17" s="406"/>
      <c r="C17" s="406"/>
      <c r="D17" s="406"/>
      <c r="E17" s="406"/>
      <c r="F17" s="406"/>
      <c r="G17" s="406"/>
      <c r="H17" s="406"/>
      <c r="I17" s="406"/>
      <c r="J17" s="406" t="e">
        <f>su</f>
        <v>#NAME?</v>
      </c>
      <c r="K17" s="406"/>
      <c r="L17" s="406"/>
      <c r="M17" s="407"/>
    </row>
    <row r="18" spans="1:15" ht="13.5" thickBot="1" x14ac:dyDescent="0.25"/>
    <row r="19" spans="1:15" ht="13.5" thickBot="1" x14ac:dyDescent="0.25">
      <c r="G19" s="620" t="s">
        <v>220</v>
      </c>
      <c r="H19" s="621"/>
      <c r="I19" s="621"/>
      <c r="J19" s="621"/>
      <c r="K19" s="621"/>
      <c r="L19" s="622"/>
    </row>
    <row r="20" spans="1:15" x14ac:dyDescent="0.2">
      <c r="G20" s="516" t="s">
        <v>221</v>
      </c>
      <c r="H20" s="500" t="s">
        <v>262</v>
      </c>
      <c r="I20" s="500" t="s">
        <v>263</v>
      </c>
      <c r="J20" s="501" t="s">
        <v>264</v>
      </c>
      <c r="K20" s="501" t="s">
        <v>85</v>
      </c>
      <c r="L20" s="517" t="s">
        <v>5</v>
      </c>
    </row>
    <row r="21" spans="1:15" ht="13.5" thickBot="1" x14ac:dyDescent="0.25">
      <c r="G21" s="461">
        <f>ElemTeachers!C4</f>
        <v>0</v>
      </c>
      <c r="H21" s="462">
        <f>ElemTeachers!D4</f>
        <v>0</v>
      </c>
      <c r="I21" s="462">
        <f>ElemTeachers!E4</f>
        <v>0</v>
      </c>
      <c r="J21" s="485">
        <f>ElemTeachers!F4</f>
        <v>0</v>
      </c>
      <c r="K21" s="462">
        <f>ElemTeachers!G4</f>
        <v>0</v>
      </c>
      <c r="L21" s="463">
        <f>SUM(G21:K21)</f>
        <v>0</v>
      </c>
    </row>
    <row r="23" spans="1:15" ht="13.5" thickBot="1" x14ac:dyDescent="0.25">
      <c r="A23" s="489" t="s">
        <v>229</v>
      </c>
    </row>
    <row r="24" spans="1:15" ht="13.5" thickBot="1" x14ac:dyDescent="0.25">
      <c r="K24" s="521" t="s">
        <v>268</v>
      </c>
      <c r="L24" s="526" t="s">
        <v>288</v>
      </c>
    </row>
    <row r="25" spans="1:15" ht="13.5" thickBot="1" x14ac:dyDescent="0.25">
      <c r="F25" s="593" t="s">
        <v>249</v>
      </c>
      <c r="G25" s="594"/>
      <c r="H25" s="591" t="s">
        <v>82</v>
      </c>
      <c r="I25" s="591" t="s">
        <v>4</v>
      </c>
      <c r="J25" s="585" t="s">
        <v>16</v>
      </c>
      <c r="K25" s="587" t="s">
        <v>267</v>
      </c>
      <c r="L25" s="520"/>
      <c r="M25" s="520"/>
      <c r="N25" s="520"/>
      <c r="O25" s="520"/>
    </row>
    <row r="26" spans="1:15" x14ac:dyDescent="0.2">
      <c r="F26" s="586" t="s">
        <v>230</v>
      </c>
      <c r="G26" s="582"/>
      <c r="H26" s="583">
        <v>0</v>
      </c>
      <c r="I26" s="583">
        <v>155</v>
      </c>
      <c r="J26" s="583"/>
      <c r="K26" s="583">
        <v>87.099487507988343</v>
      </c>
    </row>
    <row r="27" spans="1:15" x14ac:dyDescent="0.2">
      <c r="F27" s="592" t="s">
        <v>231</v>
      </c>
      <c r="G27" s="579"/>
      <c r="H27" s="583">
        <v>4</v>
      </c>
      <c r="I27" s="583">
        <v>85</v>
      </c>
      <c r="J27" s="583"/>
      <c r="K27" s="583">
        <v>50.469997070901535</v>
      </c>
    </row>
    <row r="28" spans="1:15" x14ac:dyDescent="0.2">
      <c r="F28" s="592" t="s">
        <v>219</v>
      </c>
      <c r="G28" s="579"/>
      <c r="H28" s="583">
        <v>2</v>
      </c>
      <c r="I28" s="583">
        <v>117</v>
      </c>
      <c r="J28" s="583"/>
      <c r="K28" s="583">
        <v>63.95548647446337</v>
      </c>
      <c r="L28" s="519"/>
    </row>
    <row r="29" spans="1:15" x14ac:dyDescent="0.2">
      <c r="F29" s="592" t="s">
        <v>232</v>
      </c>
      <c r="G29" s="579"/>
      <c r="H29" s="583">
        <v>19</v>
      </c>
      <c r="I29" s="583">
        <v>167</v>
      </c>
      <c r="J29" s="583"/>
      <c r="K29" s="583">
        <v>82.621353407937818</v>
      </c>
    </row>
    <row r="30" spans="1:15" x14ac:dyDescent="0.2">
      <c r="F30" s="592" t="s">
        <v>233</v>
      </c>
      <c r="G30" s="579"/>
      <c r="H30" s="583">
        <v>9</v>
      </c>
      <c r="I30" s="583">
        <v>228</v>
      </c>
      <c r="J30" s="583">
        <v>79</v>
      </c>
      <c r="K30" s="583">
        <v>86.498875670003272</v>
      </c>
    </row>
    <row r="31" spans="1:15" x14ac:dyDescent="0.2">
      <c r="F31" s="592" t="s">
        <v>234</v>
      </c>
      <c r="G31" s="579"/>
      <c r="H31" s="583">
        <v>1</v>
      </c>
      <c r="I31" s="583">
        <v>332</v>
      </c>
      <c r="J31" s="583">
        <v>85</v>
      </c>
      <c r="K31" s="583">
        <v>91.773756957191381</v>
      </c>
    </row>
    <row r="32" spans="1:15" x14ac:dyDescent="0.2">
      <c r="F32" s="592" t="s">
        <v>284</v>
      </c>
      <c r="G32" s="579"/>
      <c r="H32" s="583">
        <v>19</v>
      </c>
      <c r="I32" s="583">
        <v>179</v>
      </c>
      <c r="J32" s="583"/>
      <c r="K32" s="583">
        <v>70.457014408228204</v>
      </c>
    </row>
    <row r="33" spans="6:12" x14ac:dyDescent="0.2">
      <c r="F33" s="592" t="s">
        <v>235</v>
      </c>
      <c r="G33" s="579"/>
      <c r="H33" s="583">
        <v>0</v>
      </c>
      <c r="I33" s="583">
        <v>143</v>
      </c>
      <c r="J33" s="583"/>
      <c r="K33" s="583">
        <v>71.972250282557312</v>
      </c>
    </row>
    <row r="34" spans="6:12" x14ac:dyDescent="0.2">
      <c r="F34" s="592" t="s">
        <v>236</v>
      </c>
      <c r="G34" s="579"/>
      <c r="H34" s="583">
        <v>0</v>
      </c>
      <c r="I34" s="583">
        <v>96</v>
      </c>
      <c r="J34" s="583"/>
      <c r="K34" s="583">
        <v>66.368015897920046</v>
      </c>
    </row>
    <row r="35" spans="6:12" x14ac:dyDescent="0.2">
      <c r="F35" s="592" t="s">
        <v>238</v>
      </c>
      <c r="G35" s="579"/>
      <c r="H35" s="583">
        <v>16</v>
      </c>
      <c r="I35" s="583">
        <v>91</v>
      </c>
      <c r="J35" s="583"/>
      <c r="K35" s="583">
        <v>55.566435239449326</v>
      </c>
    </row>
    <row r="36" spans="6:12" x14ac:dyDescent="0.2">
      <c r="F36" s="592" t="s">
        <v>239</v>
      </c>
      <c r="G36" s="579"/>
      <c r="H36" s="583">
        <v>27</v>
      </c>
      <c r="I36" s="583">
        <v>128</v>
      </c>
      <c r="J36" s="583"/>
      <c r="K36" s="583">
        <v>72.18372653080003</v>
      </c>
    </row>
    <row r="37" spans="6:12" x14ac:dyDescent="0.2">
      <c r="F37" s="589" t="s">
        <v>240</v>
      </c>
      <c r="G37" s="578"/>
      <c r="H37" s="583">
        <v>0</v>
      </c>
      <c r="I37" s="583">
        <v>141</v>
      </c>
      <c r="J37" s="583"/>
      <c r="K37" s="583">
        <v>78.126612307262178</v>
      </c>
    </row>
    <row r="38" spans="6:12" x14ac:dyDescent="0.2">
      <c r="F38" s="592" t="s">
        <v>241</v>
      </c>
      <c r="G38" s="579"/>
      <c r="H38" s="583">
        <v>21</v>
      </c>
      <c r="I38" s="583">
        <v>241</v>
      </c>
      <c r="J38" s="583"/>
      <c r="K38" s="583">
        <v>94.989618787443646</v>
      </c>
    </row>
    <row r="39" spans="6:12" x14ac:dyDescent="0.2">
      <c r="F39" s="581" t="s">
        <v>212</v>
      </c>
      <c r="G39" s="590"/>
      <c r="H39" s="583">
        <v>0</v>
      </c>
      <c r="I39" s="583">
        <v>217</v>
      </c>
      <c r="J39" s="583"/>
      <c r="K39" s="583">
        <v>73.800955740301873</v>
      </c>
      <c r="L39" s="179" t="s">
        <v>287</v>
      </c>
    </row>
    <row r="40" spans="6:12" x14ac:dyDescent="0.2">
      <c r="F40" s="581" t="s">
        <v>285</v>
      </c>
      <c r="G40" s="590"/>
      <c r="H40" s="583">
        <v>4</v>
      </c>
      <c r="I40" s="583">
        <v>77</v>
      </c>
      <c r="J40" s="583"/>
      <c r="K40" s="583">
        <v>26.005508829566466</v>
      </c>
    </row>
    <row r="41" spans="6:12" x14ac:dyDescent="0.2">
      <c r="F41" s="592" t="s">
        <v>242</v>
      </c>
      <c r="G41" s="579"/>
      <c r="H41" s="583">
        <v>4</v>
      </c>
      <c r="I41" s="583">
        <v>115</v>
      </c>
      <c r="J41" s="583"/>
      <c r="K41" s="583">
        <v>64.327834191932766</v>
      </c>
    </row>
    <row r="42" spans="6:12" x14ac:dyDescent="0.2">
      <c r="F42" s="592" t="s">
        <v>243</v>
      </c>
      <c r="G42" s="579"/>
      <c r="H42" s="583">
        <v>1</v>
      </c>
      <c r="I42" s="583">
        <v>127</v>
      </c>
      <c r="J42" s="583"/>
      <c r="K42" s="583">
        <v>70.905570746968053</v>
      </c>
    </row>
    <row r="43" spans="6:12" x14ac:dyDescent="0.2">
      <c r="F43" s="592" t="s">
        <v>244</v>
      </c>
      <c r="G43" s="579"/>
      <c r="H43" s="583">
        <v>0</v>
      </c>
      <c r="I43" s="583">
        <v>91</v>
      </c>
      <c r="J43" s="583"/>
      <c r="K43" s="583">
        <v>58.740568551216306</v>
      </c>
    </row>
    <row r="44" spans="6:12" x14ac:dyDescent="0.2">
      <c r="F44" s="577" t="s">
        <v>265</v>
      </c>
      <c r="G44" s="576"/>
      <c r="H44" s="583">
        <v>0</v>
      </c>
      <c r="I44" s="583">
        <v>262</v>
      </c>
      <c r="J44" s="583"/>
      <c r="K44" s="583">
        <v>117.85408772539481</v>
      </c>
    </row>
    <row r="45" spans="6:12" x14ac:dyDescent="0.2">
      <c r="F45" s="592" t="s">
        <v>245</v>
      </c>
      <c r="G45" s="579"/>
      <c r="H45" s="583">
        <v>0</v>
      </c>
      <c r="I45" s="583">
        <v>193</v>
      </c>
      <c r="J45" s="583"/>
      <c r="K45" s="583">
        <v>97.596655715222226</v>
      </c>
    </row>
    <row r="46" spans="6:12" x14ac:dyDescent="0.2">
      <c r="F46" s="592" t="s">
        <v>246</v>
      </c>
      <c r="G46" s="579"/>
      <c r="H46" s="583">
        <v>2</v>
      </c>
      <c r="I46" s="583">
        <v>237</v>
      </c>
      <c r="J46" s="583">
        <v>70</v>
      </c>
      <c r="K46" s="583">
        <v>63.075764574749471</v>
      </c>
    </row>
    <row r="47" spans="6:12" x14ac:dyDescent="0.2">
      <c r="F47" s="592" t="s">
        <v>247</v>
      </c>
      <c r="G47" s="579"/>
      <c r="H47" s="583">
        <v>0</v>
      </c>
      <c r="I47" s="583">
        <v>84</v>
      </c>
      <c r="J47" s="583"/>
      <c r="K47" s="583">
        <v>65.351760269698957</v>
      </c>
      <c r="L47" s="600" t="s">
        <v>291</v>
      </c>
    </row>
    <row r="48" spans="6:12" x14ac:dyDescent="0.2">
      <c r="F48" s="592" t="s">
        <v>248</v>
      </c>
      <c r="G48" s="579"/>
      <c r="H48" s="583">
        <v>0</v>
      </c>
      <c r="I48" s="583">
        <v>144</v>
      </c>
      <c r="J48" s="583"/>
      <c r="K48" s="583">
        <v>80.352726709787049</v>
      </c>
    </row>
    <row r="49" spans="6:11" ht="13.5" thickBot="1" x14ac:dyDescent="0.25">
      <c r="F49" s="584" t="s">
        <v>237</v>
      </c>
      <c r="G49" s="575"/>
      <c r="H49" s="583">
        <v>0</v>
      </c>
      <c r="I49" s="583">
        <v>269</v>
      </c>
      <c r="J49" s="583"/>
      <c r="K49" s="583">
        <v>114.39999999999999</v>
      </c>
    </row>
  </sheetData>
  <protectedRanges>
    <protectedRange password="83AF" sqref="K7:K9 G10:G11" name="Range1_1_1"/>
    <protectedRange password="83AF" sqref="I26:J26 H26:H49" name="Range1_1_1_1"/>
    <protectedRange password="83AF" sqref="J27:J49" name="Range1_1_3"/>
    <protectedRange password="83AF" sqref="I27:I49" name="Range1_1_4"/>
  </protectedRanges>
  <mergeCells count="3">
    <mergeCell ref="D5:H5"/>
    <mergeCell ref="A1:M1"/>
    <mergeCell ref="G19:L19"/>
  </mergeCells>
  <pageMargins left="0.7" right="0.7" top="0.75" bottom="0.75" header="0.3" footer="0.3"/>
  <pageSetup paperSize="151" orientation="portrait" r:id="rId1"/>
  <headerFooter>
    <oddHeader>&amp;C&amp;"Arial,Bold"&amp;14Projected Enrollment&amp;R&amp;"Arial,Bold Italic"&amp;14&amp;D</oddHeader>
    <oddFooter>&amp;R&amp;Z&amp;F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L17"/>
  <sheetViews>
    <sheetView zoomScale="125" workbookViewId="0">
      <selection activeCell="I39" sqref="I39"/>
    </sheetView>
  </sheetViews>
  <sheetFormatPr defaultRowHeight="12.75" x14ac:dyDescent="0.2"/>
  <cols>
    <col min="1" max="1" width="5.85546875" style="3" customWidth="1"/>
    <col min="2" max="2" width="18.42578125" style="3" customWidth="1"/>
    <col min="3" max="6" width="8.140625" style="3" customWidth="1"/>
    <col min="7" max="7" width="7.140625" style="5" bestFit="1" customWidth="1"/>
    <col min="8" max="8" width="9.7109375" style="5" customWidth="1"/>
    <col min="9" max="9" width="10.28515625" style="5" bestFit="1" customWidth="1"/>
    <col min="10" max="10" width="7.140625" style="5" bestFit="1" customWidth="1"/>
    <col min="11" max="16384" width="9.140625" style="3"/>
  </cols>
  <sheetData>
    <row r="1" spans="1:12" ht="16.5" thickBot="1" x14ac:dyDescent="0.3">
      <c r="A1" s="647" t="s">
        <v>107</v>
      </c>
      <c r="B1" s="648"/>
      <c r="C1" s="648"/>
      <c r="D1" s="648"/>
      <c r="E1" s="648"/>
      <c r="F1" s="648"/>
      <c r="G1" s="648"/>
      <c r="H1" s="648"/>
      <c r="I1" s="649"/>
      <c r="J1" s="136"/>
    </row>
    <row r="2" spans="1:12" x14ac:dyDescent="0.2">
      <c r="C2" s="4"/>
    </row>
    <row r="3" spans="1:12" ht="26.25" customHeight="1" x14ac:dyDescent="0.2">
      <c r="A3" s="6"/>
      <c r="B3" s="6"/>
      <c r="C3" s="10" t="s">
        <v>13</v>
      </c>
      <c r="D3" s="10" t="s">
        <v>3</v>
      </c>
      <c r="E3" s="96" t="str">
        <f>'K - 8'!J7</f>
        <v>ELL</v>
      </c>
      <c r="F3" s="96" t="s">
        <v>5</v>
      </c>
      <c r="G3" s="8"/>
      <c r="H3" s="47" t="s">
        <v>120</v>
      </c>
      <c r="I3" s="374" t="s">
        <v>201</v>
      </c>
    </row>
    <row r="4" spans="1:12" ht="13.5" thickBot="1" x14ac:dyDescent="0.25">
      <c r="A4" s="93" t="str">
        <f>'K - 8'!A4</f>
        <v>School:</v>
      </c>
      <c r="B4" s="93">
        <f>'K - 8'!B4</f>
        <v>0</v>
      </c>
      <c r="C4" s="92">
        <f>'K - 8'!D15</f>
        <v>0</v>
      </c>
      <c r="D4" s="92">
        <f>'K - 8'!D14</f>
        <v>0</v>
      </c>
      <c r="E4" s="92">
        <f>'K - 8'!K7</f>
        <v>0</v>
      </c>
      <c r="F4" s="92">
        <f>SUM(C4:E4)</f>
        <v>0</v>
      </c>
      <c r="G4" s="253">
        <f>MROUND(IF(F4&lt;$E$7,$E$8,$E$8+(F4-$E$7)/$E$9),$E$10)</f>
        <v>1.75</v>
      </c>
      <c r="H4" s="254">
        <f>IF(G4&gt;$E$11,$E$11,G4)</f>
        <v>1.75</v>
      </c>
      <c r="I4" s="5">
        <f>'0506 Clerical Aug'!L3</f>
        <v>0</v>
      </c>
      <c r="J4" s="5">
        <f>H4+I4</f>
        <v>1.75</v>
      </c>
      <c r="K4" s="13" t="s">
        <v>168</v>
      </c>
    </row>
    <row r="5" spans="1:12" ht="13.5" thickBot="1" x14ac:dyDescent="0.25">
      <c r="A5" s="93" t="s">
        <v>44</v>
      </c>
      <c r="B5" s="93"/>
      <c r="C5" s="92">
        <f>'K - 8'!D25</f>
        <v>0</v>
      </c>
      <c r="D5" s="92">
        <f>'K - 8'!D15</f>
        <v>0</v>
      </c>
      <c r="E5" s="92">
        <f>'K - 8'!K8</f>
        <v>0</v>
      </c>
      <c r="F5" s="92">
        <f>SUM(C5:E5)</f>
        <v>0</v>
      </c>
      <c r="G5" s="253">
        <f>MROUND(IF(F5&lt;$E$7,$E$8,$E$8+(F5-$E$7)/$E$9),$E$10)</f>
        <v>1.75</v>
      </c>
      <c r="H5" s="254">
        <f>IF(G5&gt;$E$11,$E$11,G5)</f>
        <v>1.75</v>
      </c>
      <c r="I5" s="5">
        <f>'0506 Clerical Aug'!N28</f>
        <v>0</v>
      </c>
      <c r="J5" s="5">
        <f>H5+I5</f>
        <v>1.75</v>
      </c>
    </row>
    <row r="6" spans="1:12" ht="13.5" thickBot="1" x14ac:dyDescent="0.25"/>
    <row r="7" spans="1:12" x14ac:dyDescent="0.2">
      <c r="B7" s="154"/>
      <c r="C7" s="190"/>
      <c r="D7" s="156" t="s">
        <v>10</v>
      </c>
      <c r="E7" s="157">
        <v>750</v>
      </c>
      <c r="J7" s="3"/>
    </row>
    <row r="8" spans="1:12" x14ac:dyDescent="0.2">
      <c r="B8" s="191"/>
      <c r="C8" s="192"/>
      <c r="D8" s="160" t="s">
        <v>9</v>
      </c>
      <c r="E8" s="161">
        <v>1.75</v>
      </c>
      <c r="J8" s="3"/>
    </row>
    <row r="9" spans="1:12" x14ac:dyDescent="0.2">
      <c r="B9" s="191"/>
      <c r="C9" s="192"/>
      <c r="D9" s="160" t="s">
        <v>24</v>
      </c>
      <c r="E9" s="162">
        <v>800</v>
      </c>
      <c r="J9" s="3"/>
      <c r="L9" s="5"/>
    </row>
    <row r="10" spans="1:12" x14ac:dyDescent="0.2">
      <c r="B10" s="158"/>
      <c r="C10" s="192"/>
      <c r="D10" s="160" t="s">
        <v>25</v>
      </c>
      <c r="E10" s="252">
        <v>0.125</v>
      </c>
      <c r="J10" s="3"/>
    </row>
    <row r="11" spans="1:12" ht="13.5" thickBot="1" x14ac:dyDescent="0.25">
      <c r="B11" s="164"/>
      <c r="C11" s="166"/>
      <c r="D11" s="168" t="s">
        <v>171</v>
      </c>
      <c r="E11" s="169">
        <v>2</v>
      </c>
      <c r="J11" s="3"/>
    </row>
    <row r="13" spans="1:12" x14ac:dyDescent="0.2">
      <c r="A13" s="67" t="s">
        <v>113</v>
      </c>
      <c r="B13" s="17"/>
    </row>
    <row r="14" spans="1:12" x14ac:dyDescent="0.2">
      <c r="B14" s="3" t="s">
        <v>22</v>
      </c>
    </row>
    <row r="15" spans="1:12" x14ac:dyDescent="0.2">
      <c r="B15" s="3" t="s">
        <v>52</v>
      </c>
    </row>
    <row r="16" spans="1:12" x14ac:dyDescent="0.2">
      <c r="B16" s="3" t="s">
        <v>118</v>
      </c>
    </row>
    <row r="17" spans="2:2" x14ac:dyDescent="0.2">
      <c r="B17" s="3" t="s">
        <v>125</v>
      </c>
    </row>
  </sheetData>
  <sheetProtection sheet="1" objects="1" scenarios="1"/>
  <protectedRanges>
    <protectedRange password="83AF" sqref="E7:E10" name="Range1"/>
  </protectedRanges>
  <customSheetViews>
    <customSheetView guid="{73875DAC-FB6D-40F6-AD3D-48B52E4221FD}" showPageBreaks="1" showRuler="0">
      <selection activeCell="D4" sqref="D4"/>
      <pageMargins left="0.5" right="0.5" top="0.56999999999999995" bottom="0.32" header="0.21" footer="0.2"/>
      <pageSetup orientation="landscape" horizontalDpi="300" r:id="rId1"/>
      <headerFooter alignWithMargins="0">
        <oddFooter>&amp;C1</oddFooter>
      </headerFooter>
    </customSheetView>
  </customSheetViews>
  <mergeCells count="1">
    <mergeCell ref="A1:I1"/>
  </mergeCells>
  <phoneticPr fontId="0" type="noConversion"/>
  <pageMargins left="0.5" right="0.5" top="0.56999999999999995" bottom="0.32" header="0.21" footer="0.2"/>
  <pageSetup orientation="landscape" horizontalDpi="300" r:id="rId2"/>
  <headerFooter alignWithMargins="0">
    <oddHeader>&amp;L&amp;"Arial,Italic"&amp;14&amp;D</oddHeader>
    <oddFooter>&amp;C1&amp;R&amp;Z&amp;F</oddFooter>
  </headerFooter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I39" sqref="I39"/>
    </sheetView>
  </sheetViews>
  <sheetFormatPr defaultRowHeight="12.75" x14ac:dyDescent="0.2"/>
  <cols>
    <col min="1" max="1" width="5.85546875" style="3" customWidth="1"/>
    <col min="2" max="2" width="21.140625" style="3" customWidth="1"/>
    <col min="3" max="3" width="12" style="3" customWidth="1"/>
    <col min="4" max="6" width="8.85546875" style="3" customWidth="1"/>
    <col min="7" max="7" width="10.140625" style="5" customWidth="1"/>
    <col min="8" max="8" width="10.7109375" style="14" customWidth="1"/>
    <col min="9" max="9" width="9.85546875" style="3" customWidth="1"/>
    <col min="10" max="10" width="11.42578125" style="3" bestFit="1" customWidth="1"/>
    <col min="11" max="11" width="10" style="3" bestFit="1" customWidth="1"/>
    <col min="12" max="16384" width="9.140625" style="3"/>
  </cols>
  <sheetData>
    <row r="1" spans="1:14" ht="16.5" thickBot="1" x14ac:dyDescent="0.3">
      <c r="A1" s="647" t="s">
        <v>106</v>
      </c>
      <c r="B1" s="648"/>
      <c r="C1" s="648"/>
      <c r="D1" s="648"/>
      <c r="E1" s="648"/>
      <c r="F1" s="648"/>
      <c r="G1" s="648"/>
      <c r="H1" s="648"/>
      <c r="I1" s="649"/>
    </row>
    <row r="2" spans="1:14" x14ac:dyDescent="0.2">
      <c r="C2" s="4"/>
    </row>
    <row r="3" spans="1:14" ht="30" customHeight="1" x14ac:dyDescent="0.2">
      <c r="A3" s="6"/>
      <c r="B3" s="6"/>
      <c r="C3" s="10" t="s">
        <v>13</v>
      </c>
      <c r="D3" s="10" t="s">
        <v>3</v>
      </c>
      <c r="E3" s="10" t="s">
        <v>4</v>
      </c>
      <c r="F3" s="10" t="s">
        <v>5</v>
      </c>
      <c r="G3" s="48" t="s">
        <v>120</v>
      </c>
      <c r="H3" s="263" t="s">
        <v>211</v>
      </c>
      <c r="I3" s="67" t="s">
        <v>5</v>
      </c>
    </row>
    <row r="4" spans="1:14" x14ac:dyDescent="0.2">
      <c r="A4" s="92"/>
      <c r="B4" s="93"/>
      <c r="C4" s="92">
        <f>'Middle Proj'!D10</f>
        <v>0</v>
      </c>
      <c r="D4" s="92">
        <f>'Middle Proj'!D9</f>
        <v>0</v>
      </c>
      <c r="E4" s="92">
        <f>'Middle Proj'!K7</f>
        <v>0</v>
      </c>
      <c r="F4" s="92">
        <f>SUM(C4:E4)</f>
        <v>0</v>
      </c>
      <c r="G4" s="135">
        <f>MROUND(IF(F4&lt;$I$7,$I$8,$I$8+(F4-$I$7)/$I$9),$I$10)</f>
        <v>2.8000000000000003</v>
      </c>
      <c r="H4" s="438">
        <f>'0506 Clerical Aug'!N22</f>
        <v>0</v>
      </c>
      <c r="I4" s="3">
        <f>G4+H4</f>
        <v>2.8000000000000003</v>
      </c>
      <c r="J4" s="13"/>
    </row>
    <row r="5" spans="1:14" x14ac:dyDescent="0.2">
      <c r="G5" s="257"/>
      <c r="H5" s="12"/>
    </row>
    <row r="6" spans="1:14" ht="13.5" thickBot="1" x14ac:dyDescent="0.25"/>
    <row r="7" spans="1:14" x14ac:dyDescent="0.2">
      <c r="F7" s="154"/>
      <c r="G7" s="155"/>
      <c r="H7" s="156" t="s">
        <v>10</v>
      </c>
      <c r="I7" s="157">
        <v>600</v>
      </c>
    </row>
    <row r="8" spans="1:14" x14ac:dyDescent="0.2">
      <c r="F8" s="158"/>
      <c r="G8" s="159"/>
      <c r="H8" s="160" t="s">
        <v>9</v>
      </c>
      <c r="I8" s="193">
        <v>2.75</v>
      </c>
    </row>
    <row r="9" spans="1:14" x14ac:dyDescent="0.2">
      <c r="F9" s="158"/>
      <c r="G9" s="159"/>
      <c r="H9" s="160" t="s">
        <v>24</v>
      </c>
      <c r="I9" s="162">
        <v>600</v>
      </c>
    </row>
    <row r="10" spans="1:14" x14ac:dyDescent="0.2">
      <c r="F10" s="158"/>
      <c r="G10" s="159"/>
      <c r="H10" s="160" t="s">
        <v>25</v>
      </c>
      <c r="I10" s="163">
        <v>0.1</v>
      </c>
    </row>
    <row r="11" spans="1:14" ht="13.5" thickBot="1" x14ac:dyDescent="0.25">
      <c r="F11" s="164"/>
      <c r="G11" s="165"/>
      <c r="H11" s="165"/>
      <c r="I11" s="167"/>
    </row>
    <row r="12" spans="1:14" x14ac:dyDescent="0.2">
      <c r="F12" s="17"/>
      <c r="G12" s="17"/>
      <c r="H12" s="17"/>
      <c r="I12" s="59"/>
    </row>
    <row r="13" spans="1:14" x14ac:dyDescent="0.2">
      <c r="F13" s="17"/>
      <c r="G13" s="17"/>
      <c r="H13" s="59"/>
      <c r="I13" s="64" t="s">
        <v>39</v>
      </c>
    </row>
    <row r="14" spans="1:14" x14ac:dyDescent="0.2">
      <c r="A14" s="67" t="s">
        <v>44</v>
      </c>
      <c r="H14" s="3"/>
      <c r="I14" s="3" t="s">
        <v>40</v>
      </c>
      <c r="J14" s="3" t="s">
        <v>120</v>
      </c>
      <c r="K14" s="67" t="s">
        <v>211</v>
      </c>
      <c r="L14" s="67" t="s">
        <v>5</v>
      </c>
    </row>
    <row r="15" spans="1:14" x14ac:dyDescent="0.2">
      <c r="A15" s="92"/>
      <c r="B15" s="93"/>
      <c r="C15" s="92">
        <f>'K - 8'!D25</f>
        <v>0</v>
      </c>
      <c r="D15" s="92">
        <f>'K - 8'!D24</f>
        <v>0</v>
      </c>
      <c r="E15" s="92">
        <f>'K - 8'!G21</f>
        <v>0</v>
      </c>
      <c r="F15" s="92">
        <f>SUM(C15:E15)</f>
        <v>0</v>
      </c>
      <c r="G15" s="229">
        <f>'0506 Clerical Aug'!G28</f>
        <v>2.5</v>
      </c>
      <c r="H15" s="134">
        <f>F15/(I7/I8)</f>
        <v>0</v>
      </c>
      <c r="I15" s="200">
        <f>'Elem Clerical'!F4+F15</f>
        <v>0</v>
      </c>
      <c r="J15" s="228">
        <f>MROUND(('Elem Clerical'!J4+0.5*H15),$I$10)</f>
        <v>1.8</v>
      </c>
      <c r="K15" s="3">
        <f>'0506 Clerical Aug'!N28</f>
        <v>0</v>
      </c>
      <c r="L15" s="5">
        <f>J15+K15</f>
        <v>1.8</v>
      </c>
      <c r="M15" s="5"/>
      <c r="N15" s="5"/>
    </row>
    <row r="16" spans="1:14" x14ac:dyDescent="0.2">
      <c r="G16" s="248"/>
      <c r="H16" s="249"/>
      <c r="I16" s="248"/>
      <c r="J16" s="17"/>
      <c r="K16" s="17"/>
      <c r="L16" s="17"/>
    </row>
    <row r="17" spans="1:12" x14ac:dyDescent="0.2">
      <c r="B17" s="217"/>
      <c r="C17" s="217"/>
      <c r="D17" s="217"/>
      <c r="E17" s="217"/>
      <c r="F17" s="217"/>
      <c r="G17" s="231"/>
      <c r="H17" s="232"/>
      <c r="I17" s="233"/>
      <c r="J17" s="233"/>
      <c r="K17" s="231"/>
      <c r="L17" s="17"/>
    </row>
    <row r="18" spans="1:12" x14ac:dyDescent="0.2">
      <c r="B18" s="217"/>
      <c r="C18" s="217"/>
      <c r="D18" s="217"/>
      <c r="E18" s="217"/>
      <c r="F18" s="217"/>
      <c r="G18" s="231"/>
      <c r="H18" s="232"/>
      <c r="I18" s="233"/>
      <c r="J18" s="233"/>
      <c r="K18" s="231"/>
      <c r="L18" s="17"/>
    </row>
    <row r="19" spans="1:12" x14ac:dyDescent="0.2">
      <c r="A19" s="67" t="s">
        <v>113</v>
      </c>
      <c r="B19" s="217"/>
      <c r="C19" s="217"/>
      <c r="D19" s="217"/>
      <c r="E19" s="217"/>
      <c r="F19" s="217"/>
      <c r="G19" s="234"/>
      <c r="H19" s="235"/>
      <c r="I19" s="150"/>
      <c r="J19" s="150"/>
      <c r="K19" s="150"/>
      <c r="L19" s="17"/>
    </row>
    <row r="20" spans="1:12" x14ac:dyDescent="0.2">
      <c r="B20" s="3" t="s">
        <v>22</v>
      </c>
    </row>
    <row r="21" spans="1:12" x14ac:dyDescent="0.2">
      <c r="B21" s="3" t="s">
        <v>52</v>
      </c>
    </row>
    <row r="22" spans="1:12" x14ac:dyDescent="0.2">
      <c r="B22" s="3" t="s">
        <v>119</v>
      </c>
    </row>
    <row r="23" spans="1:12" x14ac:dyDescent="0.2">
      <c r="B23" s="3" t="s">
        <v>123</v>
      </c>
    </row>
  </sheetData>
  <sheetProtection sheet="1" objects="1" scenarios="1"/>
  <protectedRanges>
    <protectedRange password="83AF" sqref="I7:I10" name="Range1"/>
  </protectedRanges>
  <customSheetViews>
    <customSheetView guid="{73875DAC-FB6D-40F6-AD3D-48B52E4221FD}" showRuler="0">
      <selection activeCell="D4" sqref="D4"/>
      <pageMargins left="0.5" right="0.5" top="1" bottom="1" header="0.5" footer="0.5"/>
      <pageSetup orientation="landscape" horizontalDpi="300" r:id="rId1"/>
      <headerFooter alignWithMargins="0">
        <oddFooter>&amp;C2</oddFooter>
      </headerFooter>
    </customSheetView>
  </customSheetViews>
  <mergeCells count="1">
    <mergeCell ref="A1:I1"/>
  </mergeCells>
  <phoneticPr fontId="0" type="noConversion"/>
  <pageMargins left="0.5" right="0.5" top="1" bottom="1" header="0.5" footer="0.5"/>
  <pageSetup orientation="landscape" horizontalDpi="300" r:id="rId2"/>
  <headerFooter alignWithMargins="0">
    <oddHeader>&amp;L&amp;"Arial,Italic"&amp;14&amp;D</oddHeader>
    <oddFooter>&amp;C2&amp;R&amp;Z&amp;F</oddFooter>
  </headerFooter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7"/>
  <sheetViews>
    <sheetView workbookViewId="0">
      <selection activeCell="C29" sqref="C29"/>
    </sheetView>
  </sheetViews>
  <sheetFormatPr defaultRowHeight="12.75" x14ac:dyDescent="0.2"/>
  <cols>
    <col min="1" max="1" width="5.5703125" bestFit="1" customWidth="1"/>
    <col min="2" max="2" width="19.28515625" customWidth="1"/>
    <col min="3" max="3" width="11.7109375" customWidth="1"/>
    <col min="4" max="5" width="7.28515625" customWidth="1"/>
    <col min="6" max="6" width="8.85546875" customWidth="1"/>
    <col min="7" max="7" width="9.85546875" customWidth="1"/>
    <col min="8" max="8" width="10.140625" bestFit="1" customWidth="1"/>
    <col min="9" max="9" width="10.42578125" customWidth="1"/>
    <col min="10" max="10" width="11.140625" customWidth="1"/>
    <col min="11" max="11" width="10.140625" customWidth="1"/>
    <col min="12" max="12" width="9.28515625" bestFit="1" customWidth="1"/>
  </cols>
  <sheetData>
    <row r="1" spans="1:10" ht="16.5" thickBot="1" x14ac:dyDescent="0.3">
      <c r="A1" s="647" t="s">
        <v>105</v>
      </c>
      <c r="B1" s="648"/>
      <c r="C1" s="648"/>
      <c r="D1" s="648"/>
      <c r="E1" s="648"/>
      <c r="F1" s="648"/>
      <c r="G1" s="648"/>
      <c r="H1" s="649"/>
      <c r="I1" s="136"/>
      <c r="J1" s="136"/>
    </row>
    <row r="2" spans="1:10" ht="17.25" customHeight="1" x14ac:dyDescent="0.2">
      <c r="A2" s="3"/>
      <c r="B2" s="24"/>
      <c r="C2" s="3"/>
      <c r="D2" s="3"/>
      <c r="E2" s="3"/>
      <c r="F2" s="3"/>
      <c r="G2" s="3"/>
      <c r="H2" s="5"/>
      <c r="J2" s="5"/>
    </row>
    <row r="3" spans="1:10" x14ac:dyDescent="0.2">
      <c r="A3" s="6"/>
      <c r="B3" s="6"/>
      <c r="C3" s="10" t="s">
        <v>13</v>
      </c>
      <c r="D3" s="10"/>
      <c r="E3" s="10"/>
      <c r="F3" s="10" t="s">
        <v>5</v>
      </c>
      <c r="G3" s="49" t="s">
        <v>120</v>
      </c>
    </row>
    <row r="4" spans="1:10" x14ac:dyDescent="0.2">
      <c r="A4" s="364" t="s">
        <v>20</v>
      </c>
      <c r="B4" s="92"/>
      <c r="C4" s="92">
        <f>'High Proj'!D14</f>
        <v>0</v>
      </c>
      <c r="D4" s="92"/>
      <c r="E4" s="92"/>
      <c r="F4" s="92">
        <f>SUM(C4:E4)</f>
        <v>0</v>
      </c>
      <c r="G4" s="244">
        <f>MROUND(IF(F4&lt;$H$7,$H$8,$H$8+(F4-$H$7)/$H$9),$H$10)</f>
        <v>8</v>
      </c>
      <c r="I4" s="2"/>
    </row>
    <row r="5" spans="1:10" x14ac:dyDescent="0.2">
      <c r="B5" s="3"/>
      <c r="C5" s="3"/>
      <c r="D5" s="3"/>
      <c r="E5" s="3"/>
      <c r="F5" s="3"/>
      <c r="G5" s="230" t="s">
        <v>2</v>
      </c>
      <c r="H5" s="264"/>
      <c r="I5" s="3"/>
    </row>
    <row r="6" spans="1:10" ht="13.5" thickBot="1" x14ac:dyDescent="0.25">
      <c r="F6" s="1"/>
      <c r="G6" s="20"/>
    </row>
    <row r="7" spans="1:10" x14ac:dyDescent="0.2">
      <c r="E7" s="194"/>
      <c r="F7" s="195"/>
      <c r="G7" s="156" t="s">
        <v>10</v>
      </c>
      <c r="H7" s="157">
        <v>1600</v>
      </c>
    </row>
    <row r="8" spans="1:10" x14ac:dyDescent="0.2">
      <c r="B8" s="3"/>
      <c r="E8" s="170"/>
      <c r="F8" s="184"/>
      <c r="G8" s="160" t="s">
        <v>9</v>
      </c>
      <c r="H8" s="161">
        <v>8</v>
      </c>
    </row>
    <row r="9" spans="1:10" x14ac:dyDescent="0.2">
      <c r="E9" s="170"/>
      <c r="F9" s="184"/>
      <c r="G9" s="160" t="s">
        <v>24</v>
      </c>
      <c r="H9" s="162">
        <v>400</v>
      </c>
    </row>
    <row r="10" spans="1:10" x14ac:dyDescent="0.2">
      <c r="E10" s="170"/>
      <c r="F10" s="184"/>
      <c r="G10" s="160" t="s">
        <v>25</v>
      </c>
      <c r="H10" s="163">
        <v>0.1</v>
      </c>
    </row>
    <row r="11" spans="1:10" ht="13.5" thickBot="1" x14ac:dyDescent="0.25">
      <c r="E11" s="172"/>
      <c r="F11" s="183"/>
      <c r="G11" s="183"/>
      <c r="H11" s="196"/>
    </row>
    <row r="13" spans="1:10" x14ac:dyDescent="0.2">
      <c r="A13" s="67" t="s">
        <v>113</v>
      </c>
      <c r="B13" s="17"/>
    </row>
    <row r="14" spans="1:10" x14ac:dyDescent="0.2">
      <c r="A14" s="3"/>
      <c r="B14" s="3" t="s">
        <v>54</v>
      </c>
    </row>
    <row r="15" spans="1:10" x14ac:dyDescent="0.2">
      <c r="A15" s="3"/>
      <c r="B15" s="3" t="s">
        <v>52</v>
      </c>
    </row>
    <row r="16" spans="1:10" x14ac:dyDescent="0.2">
      <c r="A16" s="3"/>
      <c r="B16" s="3" t="s">
        <v>53</v>
      </c>
    </row>
    <row r="17" spans="2:2" x14ac:dyDescent="0.2">
      <c r="B17" s="3" t="s">
        <v>124</v>
      </c>
    </row>
  </sheetData>
  <sheetProtection sheet="1" objects="1" scenarios="1"/>
  <protectedRanges>
    <protectedRange password="83AF" sqref="H7:H10" name="Range1"/>
  </protectedRanges>
  <customSheetViews>
    <customSheetView guid="{73875DAC-FB6D-40F6-AD3D-48B52E4221FD}" showRuler="0">
      <selection activeCell="J13" sqref="J13"/>
      <pageMargins left="0.75" right="0.75" top="1.42" bottom="1" header="0.5" footer="0.5"/>
      <pageSetup paperSize="121" orientation="landscape" r:id="rId1"/>
      <headerFooter alignWithMargins="0">
        <oddHeader>&amp;C2006-07 OCTOBER 6TH ENROLLMENT
FOR HIGH SCHOOLS
CLERICAL AUGMENTATION FORMULA</oddHeader>
        <oddFooter>&amp;C3</oddFooter>
      </headerFooter>
    </customSheetView>
  </customSheetViews>
  <mergeCells count="1">
    <mergeCell ref="A1:H1"/>
  </mergeCells>
  <phoneticPr fontId="6" type="noConversion"/>
  <pageMargins left="0.75" right="0.75" top="1.42" bottom="1" header="0.5" footer="0.5"/>
  <pageSetup paperSize="121" orientation="landscape" r:id="rId2"/>
  <headerFooter alignWithMargins="0">
    <oddHeader>&amp;L&amp;"Arial,Italic"&amp;14&amp;D</oddHeader>
    <oddFooter>&amp;C3&amp;R&amp;Z&amp;F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39"/>
  <sheetViews>
    <sheetView workbookViewId="0">
      <selection activeCell="L26" sqref="L26"/>
    </sheetView>
  </sheetViews>
  <sheetFormatPr defaultRowHeight="12.75" x14ac:dyDescent="0.2"/>
  <cols>
    <col min="1" max="1" width="7.42578125" customWidth="1"/>
    <col min="2" max="2" width="17.42578125" bestFit="1" customWidth="1"/>
    <col min="4" max="4" width="8.42578125" customWidth="1"/>
    <col min="5" max="5" width="6" bestFit="1" customWidth="1"/>
    <col min="6" max="6" width="10" bestFit="1" customWidth="1"/>
    <col min="7" max="7" width="10.28515625" bestFit="1" customWidth="1"/>
    <col min="8" max="8" width="7.28515625" bestFit="1" customWidth="1"/>
    <col min="9" max="9" width="7.28515625" customWidth="1"/>
    <col min="10" max="10" width="10.28515625" bestFit="1" customWidth="1"/>
    <col min="11" max="11" width="10.28515625" customWidth="1"/>
    <col min="12" max="12" width="11" bestFit="1" customWidth="1"/>
    <col min="13" max="13" width="7.28515625" bestFit="1" customWidth="1"/>
    <col min="14" max="14" width="5" customWidth="1"/>
  </cols>
  <sheetData>
    <row r="1" spans="1:13" ht="16.5" thickBot="1" x14ac:dyDescent="0.3">
      <c r="A1" s="657" t="s">
        <v>99</v>
      </c>
      <c r="B1" s="658"/>
      <c r="C1" s="658"/>
      <c r="D1" s="658"/>
      <c r="E1" s="658"/>
      <c r="F1" s="658"/>
      <c r="G1" s="658"/>
      <c r="H1" s="658"/>
      <c r="I1" s="658"/>
      <c r="J1" s="659"/>
      <c r="K1" s="659"/>
      <c r="L1" s="1"/>
    </row>
    <row r="2" spans="1:13" ht="25.5" x14ac:dyDescent="0.2">
      <c r="J2" s="267" t="s">
        <v>55</v>
      </c>
      <c r="K2" s="266"/>
      <c r="L2" s="1"/>
    </row>
    <row r="3" spans="1:13" s="21" customFormat="1" x14ac:dyDescent="0.2">
      <c r="A3" s="660" t="s">
        <v>11</v>
      </c>
      <c r="B3" s="661"/>
      <c r="C3" s="10" t="s">
        <v>13</v>
      </c>
      <c r="D3" s="62" t="str">
        <f>'K - 8'!J8</f>
        <v>ELMag</v>
      </c>
      <c r="E3" s="62" t="s">
        <v>3</v>
      </c>
      <c r="F3" s="62" t="str">
        <f>'K - 8'!J6</f>
        <v>SDC-Sev</v>
      </c>
      <c r="G3" s="10" t="s">
        <v>32</v>
      </c>
      <c r="H3" s="10" t="s">
        <v>33</v>
      </c>
      <c r="I3" s="10" t="s">
        <v>5</v>
      </c>
      <c r="J3" s="10" t="s">
        <v>162</v>
      </c>
      <c r="L3" s="63"/>
    </row>
    <row r="4" spans="1:13" x14ac:dyDescent="0.2">
      <c r="A4" s="364"/>
      <c r="B4" s="93">
        <f>'K - 8'!B4</f>
        <v>0</v>
      </c>
      <c r="C4" s="93">
        <f>'Elem Proj'!D16</f>
        <v>0</v>
      </c>
      <c r="D4" s="93">
        <f>'Elem Proj'!K9</f>
        <v>0</v>
      </c>
      <c r="E4" s="93">
        <f>'Elem Proj'!D15</f>
        <v>0</v>
      </c>
      <c r="F4" s="93">
        <f>'Elem Proj'!K7</f>
        <v>0</v>
      </c>
      <c r="G4" s="93">
        <f>'Elem Proj'!G10</f>
        <v>0</v>
      </c>
      <c r="H4" s="93">
        <f>'Elem Proj'!G12</f>
        <v>0</v>
      </c>
      <c r="I4" s="93">
        <f>SUM(C4:H4)</f>
        <v>0</v>
      </c>
      <c r="J4" s="99">
        <f>IF(I4&gt;$I$10,$K$10, IF(I4&gt;$I$9,$K$9, IF(I4&gt;$I$8,$K$8,$K$7)))</f>
        <v>1</v>
      </c>
      <c r="L4" s="1"/>
    </row>
    <row r="5" spans="1:13" x14ac:dyDescent="0.2">
      <c r="A5" t="s">
        <v>44</v>
      </c>
      <c r="B5" s="93"/>
      <c r="C5" s="93">
        <f>'K - 8'!D15</f>
        <v>0</v>
      </c>
      <c r="D5" s="93">
        <f>'K - 8'!K8</f>
        <v>0</v>
      </c>
      <c r="E5" s="93">
        <f>'K - 8'!D14</f>
        <v>0</v>
      </c>
      <c r="F5" s="93">
        <f>'K - 8'!K6</f>
        <v>0</v>
      </c>
      <c r="G5" s="93">
        <f>'K - 8'!G9</f>
        <v>0</v>
      </c>
      <c r="H5" s="93">
        <f>'K - 8'!G11</f>
        <v>0</v>
      </c>
      <c r="I5" s="93">
        <f>SUM(C5:H5)</f>
        <v>0</v>
      </c>
      <c r="J5" s="99">
        <f>IF(I5&gt;$I$10,$K$10, IF(I5&gt;$I$9,$K$9, IF(I5&gt;$I$8,$K$8,$K$7)))</f>
        <v>1</v>
      </c>
    </row>
    <row r="6" spans="1:13" ht="13.5" thickBot="1" x14ac:dyDescent="0.25">
      <c r="H6" s="349" t="s">
        <v>200</v>
      </c>
      <c r="I6" s="654" t="s">
        <v>40</v>
      </c>
      <c r="J6" s="654"/>
      <c r="K6" s="21" t="s">
        <v>199</v>
      </c>
    </row>
    <row r="7" spans="1:13" x14ac:dyDescent="0.2">
      <c r="B7" s="154"/>
      <c r="C7" s="155"/>
      <c r="D7" s="190"/>
      <c r="E7" s="156" t="s">
        <v>10</v>
      </c>
      <c r="F7" s="157">
        <v>499</v>
      </c>
      <c r="G7" s="154"/>
      <c r="H7" s="155"/>
      <c r="I7" s="371">
        <v>0</v>
      </c>
      <c r="J7" s="371">
        <v>499</v>
      </c>
      <c r="K7" s="157">
        <v>1</v>
      </c>
    </row>
    <row r="8" spans="1:13" x14ac:dyDescent="0.2">
      <c r="B8" s="158"/>
      <c r="C8" s="159"/>
      <c r="D8" s="159"/>
      <c r="E8" s="160" t="s">
        <v>9</v>
      </c>
      <c r="F8" s="197">
        <v>1</v>
      </c>
      <c r="G8" s="158"/>
      <c r="H8" s="159"/>
      <c r="I8" s="370">
        <v>500</v>
      </c>
      <c r="J8" s="370">
        <v>699</v>
      </c>
      <c r="K8" s="372">
        <v>2</v>
      </c>
    </row>
    <row r="9" spans="1:13" x14ac:dyDescent="0.2">
      <c r="B9" s="158"/>
      <c r="C9" s="159"/>
      <c r="D9" s="159"/>
      <c r="E9" s="160" t="s">
        <v>43</v>
      </c>
      <c r="F9" s="162">
        <v>200</v>
      </c>
      <c r="G9" s="158"/>
      <c r="H9" s="159"/>
      <c r="I9" s="159">
        <v>700</v>
      </c>
      <c r="J9" s="370">
        <v>999</v>
      </c>
      <c r="K9" s="162">
        <v>3</v>
      </c>
    </row>
    <row r="10" spans="1:13" x14ac:dyDescent="0.2">
      <c r="B10" s="158"/>
      <c r="C10" s="159"/>
      <c r="D10" s="159"/>
      <c r="E10" s="160" t="s">
        <v>36</v>
      </c>
      <c r="F10" s="198">
        <v>1</v>
      </c>
      <c r="G10" s="158"/>
      <c r="H10" s="159"/>
      <c r="I10" s="159">
        <v>1000</v>
      </c>
      <c r="J10" s="370">
        <v>3000</v>
      </c>
      <c r="K10" s="372">
        <v>4</v>
      </c>
    </row>
    <row r="11" spans="1:13" ht="13.5" thickBot="1" x14ac:dyDescent="0.25">
      <c r="B11" s="164"/>
      <c r="C11" s="165"/>
      <c r="D11" s="165"/>
      <c r="E11" s="166"/>
      <c r="F11" s="167"/>
      <c r="G11" s="164"/>
      <c r="H11" s="165"/>
      <c r="I11" s="165"/>
      <c r="J11" s="166"/>
      <c r="K11" s="167"/>
    </row>
    <row r="13" spans="1:13" ht="25.5" x14ac:dyDescent="0.2">
      <c r="J13" s="267" t="s">
        <v>55</v>
      </c>
      <c r="K13" s="266"/>
    </row>
    <row r="14" spans="1:13" x14ac:dyDescent="0.2">
      <c r="A14" s="660" t="s">
        <v>34</v>
      </c>
      <c r="B14" s="661"/>
      <c r="C14" s="62" t="s">
        <v>13</v>
      </c>
      <c r="D14" s="62" t="s">
        <v>16</v>
      </c>
      <c r="E14" s="62" t="s">
        <v>3</v>
      </c>
      <c r="F14" s="62" t="s">
        <v>21</v>
      </c>
      <c r="G14" s="62" t="s">
        <v>32</v>
      </c>
      <c r="H14" s="62" t="s">
        <v>33</v>
      </c>
      <c r="I14" s="62" t="s">
        <v>5</v>
      </c>
      <c r="J14" s="62" t="s">
        <v>162</v>
      </c>
    </row>
    <row r="15" spans="1:13" x14ac:dyDescent="0.2">
      <c r="A15" s="93"/>
      <c r="B15" s="93"/>
      <c r="C15" s="93">
        <f>'Middle Proj'!D10</f>
        <v>0</v>
      </c>
      <c r="D15" s="93">
        <f>'Middle Proj'!K8</f>
        <v>0</v>
      </c>
      <c r="E15" s="93">
        <f>'Middle Proj'!D9</f>
        <v>0</v>
      </c>
      <c r="F15" s="93">
        <f>'Middle Proj'!K6</f>
        <v>0</v>
      </c>
      <c r="G15" s="93">
        <f>'Middle Proj'!G9</f>
        <v>0</v>
      </c>
      <c r="H15" s="93">
        <f>'Middle Proj'!G11</f>
        <v>0</v>
      </c>
      <c r="I15" s="93">
        <f>SUM(C15:H15)</f>
        <v>0</v>
      </c>
      <c r="J15" s="99">
        <f>IF(I15&gt;$I$21,$K$21, IF(I15&gt;$I$20,$K$20, IF(I15&gt;$I$19,$K$19,$K$18)))</f>
        <v>1</v>
      </c>
    </row>
    <row r="16" spans="1:13" x14ac:dyDescent="0.2">
      <c r="A16" s="3"/>
      <c r="B16" s="3"/>
      <c r="K16" s="265"/>
      <c r="M16" s="60"/>
    </row>
    <row r="17" spans="1:12" ht="13.5" thickBot="1" x14ac:dyDescent="0.25">
      <c r="H17" s="349" t="s">
        <v>200</v>
      </c>
      <c r="I17" s="654" t="s">
        <v>40</v>
      </c>
      <c r="J17" s="654"/>
      <c r="K17" s="21" t="s">
        <v>199</v>
      </c>
    </row>
    <row r="18" spans="1:12" x14ac:dyDescent="0.2">
      <c r="B18" s="154"/>
      <c r="C18" s="155"/>
      <c r="D18" s="190"/>
      <c r="E18" s="156" t="s">
        <v>10</v>
      </c>
      <c r="F18" s="157">
        <v>300</v>
      </c>
      <c r="G18" s="154"/>
      <c r="H18" s="155"/>
      <c r="I18" s="371">
        <v>0</v>
      </c>
      <c r="J18" s="371">
        <v>499</v>
      </c>
      <c r="K18" s="157">
        <v>1</v>
      </c>
    </row>
    <row r="19" spans="1:12" x14ac:dyDescent="0.2">
      <c r="B19" s="158"/>
      <c r="C19" s="159"/>
      <c r="D19" s="159"/>
      <c r="E19" s="160" t="s">
        <v>9</v>
      </c>
      <c r="F19" s="197">
        <v>1</v>
      </c>
      <c r="G19" s="158"/>
      <c r="H19" s="159"/>
      <c r="I19" s="370">
        <v>500</v>
      </c>
      <c r="J19" s="370">
        <v>699</v>
      </c>
      <c r="K19" s="372">
        <v>2</v>
      </c>
    </row>
    <row r="20" spans="1:12" x14ac:dyDescent="0.2">
      <c r="B20" s="158"/>
      <c r="C20" s="159"/>
      <c r="D20" s="159"/>
      <c r="E20" s="160" t="s">
        <v>43</v>
      </c>
      <c r="F20" s="162">
        <v>250</v>
      </c>
      <c r="G20" s="158"/>
      <c r="H20" s="159"/>
      <c r="I20" s="159">
        <v>700</v>
      </c>
      <c r="J20" s="370">
        <v>1000</v>
      </c>
      <c r="K20" s="162">
        <v>3</v>
      </c>
    </row>
    <row r="21" spans="1:12" x14ac:dyDescent="0.2">
      <c r="B21" s="158"/>
      <c r="C21" s="159"/>
      <c r="D21" s="159"/>
      <c r="E21" s="160" t="s">
        <v>36</v>
      </c>
      <c r="F21" s="198">
        <v>1</v>
      </c>
      <c r="G21" s="158"/>
      <c r="H21" s="159"/>
      <c r="I21" s="159">
        <v>1000</v>
      </c>
      <c r="J21" s="370">
        <v>3000</v>
      </c>
      <c r="K21" s="372">
        <v>4</v>
      </c>
    </row>
    <row r="22" spans="1:12" ht="13.5" thickBot="1" x14ac:dyDescent="0.25">
      <c r="B22" s="164"/>
      <c r="C22" s="165"/>
      <c r="D22" s="165"/>
      <c r="E22" s="166"/>
      <c r="F22" s="167"/>
      <c r="G22" s="164"/>
      <c r="H22" s="165"/>
      <c r="I22" s="165"/>
      <c r="J22" s="166"/>
      <c r="K22" s="167"/>
    </row>
    <row r="23" spans="1:12" x14ac:dyDescent="0.2">
      <c r="G23" s="17"/>
      <c r="H23" s="17"/>
      <c r="I23" s="17"/>
      <c r="J23" s="15"/>
      <c r="K23" s="59"/>
    </row>
    <row r="24" spans="1:12" ht="25.5" x14ac:dyDescent="0.2">
      <c r="G24" s="17"/>
      <c r="H24" s="17"/>
      <c r="I24" s="17"/>
      <c r="J24" s="268" t="s">
        <v>55</v>
      </c>
      <c r="K24" s="655" t="s">
        <v>39</v>
      </c>
      <c r="L24" s="656"/>
    </row>
    <row r="25" spans="1:12" x14ac:dyDescent="0.2">
      <c r="A25" s="660" t="s">
        <v>44</v>
      </c>
      <c r="B25" s="661"/>
      <c r="C25" s="62" t="s">
        <v>13</v>
      </c>
      <c r="D25" s="62" t="s">
        <v>16</v>
      </c>
      <c r="E25" s="62" t="s">
        <v>3</v>
      </c>
      <c r="F25" s="62" t="s">
        <v>21</v>
      </c>
      <c r="G25" s="62" t="s">
        <v>32</v>
      </c>
      <c r="H25" s="62" t="s">
        <v>33</v>
      </c>
      <c r="I25" s="62" t="s">
        <v>5</v>
      </c>
      <c r="J25" s="270" t="s">
        <v>162</v>
      </c>
      <c r="K25" s="7" t="s">
        <v>40</v>
      </c>
      <c r="L25" s="7" t="s">
        <v>122</v>
      </c>
    </row>
    <row r="26" spans="1:12" x14ac:dyDescent="0.2">
      <c r="A26" s="93"/>
      <c r="B26" s="93"/>
      <c r="C26" s="93">
        <f>'K - 8'!D25</f>
        <v>0</v>
      </c>
      <c r="D26" s="93">
        <f>'K - 8'!G22</f>
        <v>0</v>
      </c>
      <c r="E26" s="93">
        <f>'K - 8'!D24</f>
        <v>0</v>
      </c>
      <c r="F26" s="93">
        <f>'K - 8'!G20</f>
        <v>0</v>
      </c>
      <c r="G26" s="93">
        <f>'K - 8'!G23</f>
        <v>0</v>
      </c>
      <c r="H26" s="93">
        <f>'K - 8'!G25</f>
        <v>0</v>
      </c>
      <c r="I26" s="93">
        <f>SUM(C26:H26)</f>
        <v>0</v>
      </c>
      <c r="J26" s="99">
        <f>IF(I26&gt;$I$38,$K$38, IF(I26&gt;$I$37,$K$37, IF(I26&gt;$I$36,$K$36,$K$35)))</f>
        <v>1</v>
      </c>
      <c r="K26" s="93">
        <f>I4+I26</f>
        <v>0</v>
      </c>
      <c r="L26" s="99">
        <f>ROUND(J26+J4,0)</f>
        <v>2</v>
      </c>
    </row>
    <row r="27" spans="1:12" x14ac:dyDescent="0.2">
      <c r="G27" s="143"/>
      <c r="H27" s="17"/>
      <c r="I27" s="17"/>
      <c r="J27" s="15"/>
      <c r="K27" s="59"/>
    </row>
    <row r="28" spans="1:12" x14ac:dyDescent="0.2">
      <c r="G28" s="17"/>
      <c r="H28" s="17"/>
      <c r="I28" s="17"/>
      <c r="J28" s="15"/>
      <c r="K28" s="59"/>
    </row>
    <row r="29" spans="1:12" ht="25.5" x14ac:dyDescent="0.2">
      <c r="G29" s="17"/>
      <c r="H29" s="17"/>
      <c r="I29" s="17"/>
      <c r="J29" s="267" t="s">
        <v>55</v>
      </c>
      <c r="K29" s="266"/>
    </row>
    <row r="30" spans="1:12" x14ac:dyDescent="0.2">
      <c r="A30" s="662" t="s">
        <v>35</v>
      </c>
      <c r="B30" s="663"/>
      <c r="C30" s="62" t="s">
        <v>13</v>
      </c>
      <c r="D30" s="62" t="s">
        <v>16</v>
      </c>
      <c r="E30" s="62" t="s">
        <v>3</v>
      </c>
      <c r="F30" s="62" t="s">
        <v>21</v>
      </c>
      <c r="G30" s="62" t="s">
        <v>32</v>
      </c>
      <c r="H30" s="62" t="s">
        <v>33</v>
      </c>
      <c r="I30" s="62" t="s">
        <v>5</v>
      </c>
      <c r="J30" s="62" t="s">
        <v>162</v>
      </c>
    </row>
    <row r="31" spans="1:12" x14ac:dyDescent="0.2">
      <c r="A31" s="93"/>
      <c r="B31" s="93"/>
      <c r="C31" s="93">
        <f>'High Proj'!D14</f>
        <v>0</v>
      </c>
      <c r="D31" s="93">
        <f>'High Proj'!K9</f>
        <v>0</v>
      </c>
      <c r="E31" s="93">
        <f>'High Proj'!D13</f>
        <v>0</v>
      </c>
      <c r="F31" s="93">
        <f>'High Proj'!K7</f>
        <v>0</v>
      </c>
      <c r="G31" s="93">
        <f>'High Proj'!G10</f>
        <v>0</v>
      </c>
      <c r="H31" s="93">
        <f>'High Proj'!G12</f>
        <v>0</v>
      </c>
      <c r="I31" s="93">
        <f>SUM(C31:H31)</f>
        <v>0</v>
      </c>
      <c r="J31" s="99">
        <f>IF(I31&gt;$I$38,$K$38, IF(I31&gt;$I$37,$K$37, IF(I31&gt;$I$36,$K$36,$K$35)))</f>
        <v>1</v>
      </c>
    </row>
    <row r="32" spans="1:12" x14ac:dyDescent="0.2">
      <c r="A32" s="3"/>
      <c r="J32" s="100">
        <f>SUM(J31:J31)</f>
        <v>1</v>
      </c>
    </row>
    <row r="33" spans="1:13" x14ac:dyDescent="0.2">
      <c r="A33" s="3"/>
      <c r="K33" s="269"/>
    </row>
    <row r="34" spans="1:13" ht="13.5" thickBot="1" x14ac:dyDescent="0.25">
      <c r="B34" t="s">
        <v>126</v>
      </c>
      <c r="H34" s="349" t="s">
        <v>200</v>
      </c>
      <c r="I34" s="654" t="s">
        <v>40</v>
      </c>
      <c r="J34" s="654"/>
      <c r="K34" s="21" t="s">
        <v>199</v>
      </c>
    </row>
    <row r="35" spans="1:13" x14ac:dyDescent="0.2">
      <c r="B35" s="154"/>
      <c r="C35" s="155"/>
      <c r="D35" s="190"/>
      <c r="E35" s="156" t="s">
        <v>10</v>
      </c>
      <c r="F35" s="157">
        <v>1600</v>
      </c>
      <c r="G35" s="154"/>
      <c r="H35" s="155"/>
      <c r="I35" s="371">
        <v>0</v>
      </c>
      <c r="J35" s="371">
        <v>499</v>
      </c>
      <c r="K35" s="157">
        <v>1</v>
      </c>
    </row>
    <row r="36" spans="1:13" x14ac:dyDescent="0.2">
      <c r="A36" s="56"/>
      <c r="B36" s="158"/>
      <c r="C36" s="159"/>
      <c r="D36" s="159"/>
      <c r="E36" s="160" t="s">
        <v>9</v>
      </c>
      <c r="F36" s="197">
        <v>3</v>
      </c>
      <c r="G36" s="158"/>
      <c r="H36" s="159"/>
      <c r="I36" s="370">
        <v>500</v>
      </c>
      <c r="J36" s="370">
        <v>699</v>
      </c>
      <c r="K36" s="372">
        <v>2</v>
      </c>
      <c r="L36" s="66"/>
      <c r="M36" s="1"/>
    </row>
    <row r="37" spans="1:13" x14ac:dyDescent="0.2">
      <c r="B37" s="158"/>
      <c r="C37" s="159"/>
      <c r="D37" s="159"/>
      <c r="E37" s="160" t="s">
        <v>43</v>
      </c>
      <c r="F37" s="162">
        <v>500</v>
      </c>
      <c r="G37" s="158"/>
      <c r="H37" s="159"/>
      <c r="I37" s="159">
        <v>700</v>
      </c>
      <c r="J37" s="370">
        <v>999</v>
      </c>
      <c r="K37" s="162">
        <v>3</v>
      </c>
    </row>
    <row r="38" spans="1:13" x14ac:dyDescent="0.2">
      <c r="B38" s="158"/>
      <c r="C38" s="159"/>
      <c r="D38" s="159"/>
      <c r="E38" s="160" t="s">
        <v>36</v>
      </c>
      <c r="F38" s="198">
        <v>1</v>
      </c>
      <c r="G38" s="158"/>
      <c r="H38" s="159"/>
      <c r="I38" s="159">
        <v>1000</v>
      </c>
      <c r="J38" s="370">
        <v>3000</v>
      </c>
      <c r="K38" s="372">
        <v>4</v>
      </c>
    </row>
    <row r="39" spans="1:13" ht="13.5" thickBot="1" x14ac:dyDescent="0.25">
      <c r="B39" s="164"/>
      <c r="C39" s="165"/>
      <c r="D39" s="165"/>
      <c r="E39" s="166"/>
      <c r="F39" s="167"/>
      <c r="G39" s="164"/>
      <c r="H39" s="165"/>
      <c r="I39" s="165"/>
      <c r="J39" s="166"/>
      <c r="K39" s="167"/>
    </row>
  </sheetData>
  <sheetProtection sheet="1" objects="1" scenarios="1"/>
  <protectedRanges>
    <protectedRange password="83AF" sqref="K18:K21 F7:F10 F18:F21 F35:F38 K7:K10 K35:K38" name="Range3"/>
  </protectedRanges>
  <customSheetViews>
    <customSheetView guid="{73875DAC-FB6D-40F6-AD3D-48B52E4221FD}" showRuler="0" topLeftCell="A43">
      <selection activeCell="M69" sqref="M69"/>
      <pageMargins left="0.75" right="0.75" top="1" bottom="1" header="0.5" footer="0.5"/>
      <pageSetup orientation="landscape" r:id="rId1"/>
      <headerFooter alignWithMargins="0"/>
    </customSheetView>
  </customSheetViews>
  <mergeCells count="9">
    <mergeCell ref="I34:J34"/>
    <mergeCell ref="K24:L24"/>
    <mergeCell ref="A1:K1"/>
    <mergeCell ref="A3:B3"/>
    <mergeCell ref="A30:B30"/>
    <mergeCell ref="A14:B14"/>
    <mergeCell ref="A25:B25"/>
    <mergeCell ref="I17:J17"/>
    <mergeCell ref="I6:J6"/>
  </mergeCells>
  <phoneticPr fontId="6" type="noConversion"/>
  <pageMargins left="0.75" right="0.75" top="0.57999999999999996" bottom="1" header="0.28999999999999998" footer="0.5"/>
  <pageSetup orientation="landscape" r:id="rId2"/>
  <headerFooter alignWithMargins="0">
    <oddHeader>&amp;L&amp;"Arial,Italic"&amp;14&amp;D</oddHeader>
    <oddFooter>&amp;R&amp;Z&amp;F</oddFooter>
  </headerFooter>
  <rowBreaks count="1" manualBreakCount="1">
    <brk id="1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K47"/>
  <sheetViews>
    <sheetView workbookViewId="0">
      <selection activeCell="F4" sqref="F4"/>
    </sheetView>
  </sheetViews>
  <sheetFormatPr defaultRowHeight="14.25" x14ac:dyDescent="0.2"/>
  <cols>
    <col min="1" max="1" width="6.85546875" style="79" customWidth="1"/>
    <col min="2" max="2" width="20" style="79" customWidth="1"/>
    <col min="3" max="3" width="7.7109375" style="79" bestFit="1" customWidth="1"/>
    <col min="4" max="4" width="7.28515625" style="80" customWidth="1"/>
    <col min="5" max="5" width="11.140625" style="81" customWidth="1"/>
    <col min="6" max="6" width="11.42578125" style="82" customWidth="1"/>
    <col min="7" max="7" width="12.28515625" style="87" bestFit="1" customWidth="1"/>
    <col min="8" max="8" width="8.5703125" style="79" customWidth="1"/>
    <col min="9" max="9" width="10.85546875" style="79" bestFit="1" customWidth="1"/>
    <col min="10" max="10" width="12.5703125" style="79" bestFit="1" customWidth="1"/>
    <col min="11" max="16384" width="9.140625" style="79"/>
  </cols>
  <sheetData>
    <row r="1" spans="1:9" ht="16.5" thickBot="1" x14ac:dyDescent="0.3">
      <c r="A1" s="647" t="s">
        <v>100</v>
      </c>
      <c r="B1" s="648"/>
      <c r="C1" s="648"/>
      <c r="D1" s="648"/>
      <c r="E1" s="648"/>
      <c r="F1" s="648"/>
      <c r="G1" s="649"/>
    </row>
    <row r="3" spans="1:9" s="78" customFormat="1" ht="27.75" customHeight="1" thickBot="1" x14ac:dyDescent="0.25">
      <c r="A3" s="126"/>
      <c r="B3" s="127" t="s">
        <v>0</v>
      </c>
      <c r="C3" s="127" t="s">
        <v>13</v>
      </c>
      <c r="D3" s="127" t="s">
        <v>4</v>
      </c>
      <c r="E3" s="127" t="s">
        <v>5</v>
      </c>
      <c r="F3" s="128" t="s">
        <v>128</v>
      </c>
      <c r="G3" s="129" t="s">
        <v>66</v>
      </c>
      <c r="H3" s="77"/>
    </row>
    <row r="4" spans="1:9" x14ac:dyDescent="0.2">
      <c r="A4" s="363" t="s">
        <v>204</v>
      </c>
      <c r="B4" s="124">
        <f>'K - 8'!B4</f>
        <v>0</v>
      </c>
      <c r="C4" s="124">
        <f>'Elem Proj'!D16</f>
        <v>0</v>
      </c>
      <c r="D4" s="124">
        <f>'Elem Proj'!K8</f>
        <v>0</v>
      </c>
      <c r="E4" s="124">
        <f>C4+D4</f>
        <v>0</v>
      </c>
      <c r="F4" s="125">
        <f>MROUND(IF(E4&lt;$E$6,$E$7,$E$7+(E4-$E$6)/$E$8),$E$9)</f>
        <v>1.25</v>
      </c>
      <c r="G4" s="144" t="s">
        <v>65</v>
      </c>
      <c r="H4" s="5">
        <f>IF(F4&lt;$E$10,F4,$E$10)</f>
        <v>1.25</v>
      </c>
    </row>
    <row r="5" spans="1:9" ht="15" thickBot="1" x14ac:dyDescent="0.25">
      <c r="A5" s="363" t="s">
        <v>44</v>
      </c>
      <c r="B5" s="124"/>
      <c r="C5" s="124">
        <f>'K - 8'!D15</f>
        <v>0</v>
      </c>
      <c r="D5" s="124">
        <f>'K - 8'!K7</f>
        <v>0</v>
      </c>
      <c r="E5" s="124">
        <f>C5+D5</f>
        <v>0</v>
      </c>
      <c r="F5" s="125">
        <f>MROUND(IF(E5&lt;$E$6,$E$7,$E$7+(E5-$E$6)/$E$8),$E$9)</f>
        <v>1.25</v>
      </c>
      <c r="G5" s="144" t="s">
        <v>65</v>
      </c>
      <c r="H5" s="5">
        <f>IF(F5&lt;$E$10,F5,$E$10)</f>
        <v>1.25</v>
      </c>
    </row>
    <row r="6" spans="1:9" x14ac:dyDescent="0.2">
      <c r="B6" s="83"/>
      <c r="C6" s="105"/>
      <c r="D6" s="106" t="s">
        <v>14</v>
      </c>
      <c r="E6" s="139">
        <v>750</v>
      </c>
      <c r="G6" s="215" t="s">
        <v>161</v>
      </c>
    </row>
    <row r="7" spans="1:9" x14ac:dyDescent="0.2">
      <c r="B7" s="84"/>
      <c r="C7" s="76"/>
      <c r="D7" s="107" t="s">
        <v>9</v>
      </c>
      <c r="E7" s="140">
        <v>1.25</v>
      </c>
      <c r="G7" s="75" t="s">
        <v>191</v>
      </c>
    </row>
    <row r="8" spans="1:9" x14ac:dyDescent="0.2">
      <c r="B8" s="84"/>
      <c r="C8" s="76"/>
      <c r="D8" s="108" t="s">
        <v>24</v>
      </c>
      <c r="E8" s="141">
        <v>600</v>
      </c>
      <c r="G8" s="75" t="s">
        <v>192</v>
      </c>
    </row>
    <row r="9" spans="1:9" x14ac:dyDescent="0.2">
      <c r="B9" s="84"/>
      <c r="C9" s="76"/>
      <c r="D9" s="108" t="s">
        <v>25</v>
      </c>
      <c r="E9" s="142">
        <v>0.25</v>
      </c>
      <c r="G9" s="75" t="s">
        <v>193</v>
      </c>
    </row>
    <row r="10" spans="1:9" ht="15" thickBot="1" x14ac:dyDescent="0.25">
      <c r="B10" s="85"/>
      <c r="C10" s="86"/>
      <c r="D10" s="255" t="s">
        <v>173</v>
      </c>
      <c r="E10" s="256">
        <v>1.5</v>
      </c>
      <c r="G10" s="215" t="s">
        <v>194</v>
      </c>
    </row>
    <row r="11" spans="1:9" x14ac:dyDescent="0.2">
      <c r="A11" s="21" t="s">
        <v>113</v>
      </c>
      <c r="B11" s="75"/>
      <c r="C11" s="75"/>
      <c r="D11" s="109"/>
      <c r="E11" s="104"/>
      <c r="F11" s="103"/>
    </row>
    <row r="12" spans="1:9" x14ac:dyDescent="0.2">
      <c r="A12" s="75"/>
      <c r="B12" s="110" t="s">
        <v>67</v>
      </c>
      <c r="C12" s="75"/>
      <c r="D12" s="109"/>
      <c r="E12" s="104"/>
      <c r="F12" s="103"/>
      <c r="I12" s="79" t="s">
        <v>172</v>
      </c>
    </row>
    <row r="13" spans="1:9" x14ac:dyDescent="0.2">
      <c r="A13" s="75"/>
      <c r="B13" s="110" t="s">
        <v>68</v>
      </c>
      <c r="C13" s="75"/>
      <c r="D13" s="109"/>
      <c r="E13" s="104"/>
      <c r="F13" s="111"/>
      <c r="G13" s="88"/>
    </row>
    <row r="14" spans="1:9" x14ac:dyDescent="0.2">
      <c r="A14" s="75"/>
      <c r="B14" s="75" t="s">
        <v>127</v>
      </c>
      <c r="C14" s="75"/>
      <c r="D14" s="109"/>
      <c r="E14" s="104"/>
      <c r="F14" s="75"/>
    </row>
    <row r="15" spans="1:9" x14ac:dyDescent="0.2">
      <c r="A15" s="75"/>
      <c r="B15" s="110" t="s">
        <v>69</v>
      </c>
      <c r="C15" s="75"/>
      <c r="D15" s="109"/>
      <c r="E15" s="104"/>
      <c r="F15" s="103"/>
    </row>
    <row r="16" spans="1:9" x14ac:dyDescent="0.2">
      <c r="A16" s="75"/>
      <c r="B16" s="110" t="s">
        <v>70</v>
      </c>
      <c r="C16" s="75"/>
      <c r="D16" s="109"/>
      <c r="E16" s="104"/>
      <c r="F16" s="103"/>
    </row>
    <row r="17" spans="1:11" x14ac:dyDescent="0.2">
      <c r="A17" s="75"/>
      <c r="B17" s="103"/>
      <c r="C17" s="75"/>
      <c r="D17" s="109"/>
      <c r="E17" s="104"/>
      <c r="F17" s="103"/>
    </row>
    <row r="18" spans="1:11" x14ac:dyDescent="0.2">
      <c r="A18" s="75"/>
      <c r="B18" s="75"/>
      <c r="C18" s="75"/>
      <c r="D18" s="109"/>
      <c r="E18" s="104"/>
      <c r="F18" s="103"/>
      <c r="G18" s="110"/>
    </row>
    <row r="19" spans="1:11" x14ac:dyDescent="0.2">
      <c r="A19" s="75"/>
      <c r="B19" s="75"/>
      <c r="C19" s="75"/>
      <c r="D19" s="109"/>
      <c r="E19" s="104"/>
      <c r="F19" s="274" t="s">
        <v>42</v>
      </c>
      <c r="G19" s="272"/>
    </row>
    <row r="20" spans="1:11" ht="15" thickBot="1" x14ac:dyDescent="0.25">
      <c r="A20" s="112" t="s">
        <v>7</v>
      </c>
      <c r="B20" s="112"/>
      <c r="C20" s="113" t="s">
        <v>13</v>
      </c>
      <c r="D20" s="113" t="s">
        <v>4</v>
      </c>
      <c r="E20" s="127" t="s">
        <v>5</v>
      </c>
      <c r="F20" s="273" t="s">
        <v>120</v>
      </c>
    </row>
    <row r="21" spans="1:11" x14ac:dyDescent="0.2">
      <c r="A21" s="101"/>
      <c r="B21" s="101"/>
      <c r="C21" s="101">
        <f>'Middle Proj'!D10</f>
        <v>0</v>
      </c>
      <c r="D21" s="101">
        <f>'Middle Proj'!K7</f>
        <v>0</v>
      </c>
      <c r="E21" s="101">
        <f>C21+D21</f>
        <v>0</v>
      </c>
      <c r="F21" s="102">
        <f>MROUND(E21/$G$26,$G$27)</f>
        <v>0</v>
      </c>
      <c r="G21" s="75">
        <f>ROUNDDOWN(E21/$G$26,2)</f>
        <v>0</v>
      </c>
    </row>
    <row r="22" spans="1:11" x14ac:dyDescent="0.2">
      <c r="A22" s="75"/>
      <c r="B22" s="75"/>
      <c r="C22" s="75"/>
      <c r="D22" s="109"/>
      <c r="E22" s="104"/>
      <c r="F22" s="103"/>
      <c r="G22" s="271"/>
    </row>
    <row r="23" spans="1:11" ht="15" thickBot="1" x14ac:dyDescent="0.25">
      <c r="A23" s="75"/>
      <c r="B23" s="75"/>
      <c r="C23" s="75"/>
      <c r="D23" s="109"/>
      <c r="E23" s="104"/>
      <c r="F23" s="103"/>
      <c r="G23" s="110"/>
    </row>
    <row r="24" spans="1:11" x14ac:dyDescent="0.2">
      <c r="A24" s="75"/>
      <c r="B24" s="75"/>
      <c r="C24" s="75"/>
      <c r="D24" s="115"/>
      <c r="E24" s="105"/>
      <c r="F24" s="106"/>
      <c r="G24" s="39"/>
    </row>
    <row r="25" spans="1:11" x14ac:dyDescent="0.2">
      <c r="A25" s="75"/>
      <c r="B25" s="75"/>
      <c r="C25" s="75"/>
      <c r="D25" s="116"/>
      <c r="E25" s="76"/>
      <c r="F25" s="107"/>
      <c r="G25" s="40"/>
    </row>
    <row r="26" spans="1:11" x14ac:dyDescent="0.2">
      <c r="A26" s="75"/>
      <c r="B26" s="75"/>
      <c r="C26" s="75"/>
      <c r="D26" s="116"/>
      <c r="E26" s="76"/>
      <c r="F26" s="108" t="s">
        <v>37</v>
      </c>
      <c r="G26" s="141">
        <v>900</v>
      </c>
    </row>
    <row r="27" spans="1:11" x14ac:dyDescent="0.2">
      <c r="A27" s="75"/>
      <c r="B27" s="75"/>
      <c r="C27" s="75"/>
      <c r="D27" s="116"/>
      <c r="E27" s="76"/>
      <c r="F27" s="108" t="s">
        <v>25</v>
      </c>
      <c r="G27" s="142">
        <v>0.1</v>
      </c>
    </row>
    <row r="28" spans="1:11" ht="15" thickBot="1" x14ac:dyDescent="0.25">
      <c r="A28" s="75"/>
      <c r="B28" s="75"/>
      <c r="C28" s="75"/>
      <c r="D28" s="117"/>
      <c r="E28" s="118"/>
      <c r="F28" s="119"/>
      <c r="G28" s="120"/>
      <c r="H28" s="64" t="s">
        <v>39</v>
      </c>
      <c r="I28" s="75"/>
      <c r="J28" s="75"/>
      <c r="K28" s="75"/>
    </row>
    <row r="29" spans="1:11" x14ac:dyDescent="0.2">
      <c r="A29" s="75"/>
      <c r="B29" s="75"/>
      <c r="C29" s="75"/>
      <c r="D29" s="121"/>
      <c r="E29" s="76"/>
      <c r="F29" s="122"/>
      <c r="G29" s="123"/>
      <c r="H29" s="75" t="s">
        <v>115</v>
      </c>
      <c r="I29" s="114"/>
      <c r="J29" s="75"/>
      <c r="K29" s="75"/>
    </row>
    <row r="30" spans="1:11" x14ac:dyDescent="0.2">
      <c r="A30" s="75"/>
      <c r="B30" s="75"/>
      <c r="C30" s="75"/>
      <c r="D30" s="121"/>
      <c r="E30" s="76"/>
      <c r="F30" s="122"/>
      <c r="G30" s="123"/>
      <c r="H30" s="75" t="s">
        <v>116</v>
      </c>
      <c r="I30" s="114"/>
      <c r="J30" s="75"/>
      <c r="K30" s="75"/>
    </row>
    <row r="31" spans="1:11" x14ac:dyDescent="0.2">
      <c r="A31" s="75"/>
      <c r="B31" s="75"/>
      <c r="C31" s="75"/>
      <c r="D31" s="121"/>
      <c r="E31" s="76"/>
      <c r="F31" s="666" t="s">
        <v>42</v>
      </c>
      <c r="G31" s="667"/>
      <c r="H31" s="664" t="s">
        <v>15</v>
      </c>
      <c r="I31" s="665"/>
      <c r="K31" s="75"/>
    </row>
    <row r="32" spans="1:11" ht="15" thickBot="1" x14ac:dyDescent="0.25">
      <c r="A32" s="75"/>
      <c r="B32" s="75"/>
      <c r="C32" s="113" t="s">
        <v>13</v>
      </c>
      <c r="D32" s="113" t="s">
        <v>4</v>
      </c>
      <c r="E32" s="127" t="s">
        <v>5</v>
      </c>
      <c r="F32" s="113" t="s">
        <v>120</v>
      </c>
      <c r="G32" s="113" t="s">
        <v>40</v>
      </c>
      <c r="H32" s="113" t="s">
        <v>41</v>
      </c>
      <c r="I32" s="113" t="s">
        <v>42</v>
      </c>
      <c r="K32" s="75"/>
    </row>
    <row r="33" spans="1:11" x14ac:dyDescent="0.2">
      <c r="A33" s="364" t="s">
        <v>44</v>
      </c>
      <c r="B33" s="101"/>
      <c r="C33" s="101">
        <f>'K - 8'!D25</f>
        <v>0</v>
      </c>
      <c r="D33" s="101">
        <f>'K - 8'!G21</f>
        <v>0</v>
      </c>
      <c r="E33" s="101">
        <f>C33+D33</f>
        <v>0</v>
      </c>
      <c r="F33" s="102">
        <f>MROUND(E33/$G$26,$G$27)</f>
        <v>0</v>
      </c>
      <c r="G33" s="101">
        <f>E4+E33</f>
        <v>0</v>
      </c>
      <c r="H33" s="102">
        <f>MROUND((H5+2*F33),E9)</f>
        <v>1.25</v>
      </c>
      <c r="I33" s="102">
        <f>MROUND((F33+0.5*H5),G27)</f>
        <v>0.60000000000000009</v>
      </c>
      <c r="K33" s="75"/>
    </row>
    <row r="34" spans="1:11" x14ac:dyDescent="0.2">
      <c r="A34" s="75"/>
      <c r="B34" s="75"/>
      <c r="C34" s="75"/>
      <c r="D34" s="121"/>
      <c r="E34" s="76"/>
      <c r="F34" s="666" t="s">
        <v>42</v>
      </c>
      <c r="G34" s="667"/>
    </row>
    <row r="35" spans="1:11" ht="15" thickBot="1" x14ac:dyDescent="0.25">
      <c r="A35" s="112" t="s">
        <v>8</v>
      </c>
      <c r="B35" s="112"/>
      <c r="C35" s="113" t="s">
        <v>13</v>
      </c>
      <c r="D35" s="113" t="s">
        <v>4</v>
      </c>
      <c r="E35" s="113"/>
      <c r="F35" s="113" t="s">
        <v>120</v>
      </c>
    </row>
    <row r="36" spans="1:11" x14ac:dyDescent="0.2">
      <c r="A36" s="101"/>
      <c r="B36" s="101"/>
      <c r="C36" s="101">
        <f>'High Proj'!D14</f>
        <v>0</v>
      </c>
      <c r="D36" s="101">
        <f>'High Proj'!K8</f>
        <v>0</v>
      </c>
      <c r="E36" s="101">
        <f>C36+D36</f>
        <v>0</v>
      </c>
      <c r="F36" s="261">
        <f>MROUND(E36/$G$42,$G$43)</f>
        <v>0</v>
      </c>
      <c r="H36" s="75"/>
    </row>
    <row r="37" spans="1:11" x14ac:dyDescent="0.2">
      <c r="A37" s="114"/>
      <c r="B37" s="114"/>
      <c r="C37" s="75"/>
      <c r="D37" s="109"/>
      <c r="E37" s="104"/>
      <c r="F37" s="102">
        <f>SUM(F36:F36)</f>
        <v>0</v>
      </c>
    </row>
    <row r="38" spans="1:11" x14ac:dyDescent="0.2">
      <c r="A38" s="114"/>
      <c r="B38" s="114"/>
      <c r="C38" s="75"/>
      <c r="D38" s="109"/>
      <c r="E38" s="104"/>
      <c r="F38" s="271"/>
    </row>
    <row r="39" spans="1:11" ht="15" thickBot="1" x14ac:dyDescent="0.25">
      <c r="A39" s="114"/>
      <c r="B39" s="114"/>
      <c r="C39" s="75"/>
      <c r="D39" s="109"/>
      <c r="E39" s="104"/>
      <c r="F39" s="103"/>
      <c r="G39" s="110"/>
    </row>
    <row r="40" spans="1:11" x14ac:dyDescent="0.2">
      <c r="A40" s="114"/>
      <c r="B40" s="114"/>
      <c r="C40" s="75"/>
      <c r="D40" s="115"/>
      <c r="E40" s="105"/>
      <c r="F40" s="106"/>
      <c r="G40" s="39"/>
    </row>
    <row r="41" spans="1:11" x14ac:dyDescent="0.2">
      <c r="A41" s="75"/>
      <c r="B41" s="75"/>
      <c r="C41" s="75"/>
      <c r="D41" s="116"/>
      <c r="E41" s="76"/>
      <c r="F41" s="107"/>
      <c r="G41" s="40"/>
    </row>
    <row r="42" spans="1:11" x14ac:dyDescent="0.2">
      <c r="A42" s="75"/>
      <c r="B42" s="75"/>
      <c r="C42" s="75"/>
      <c r="D42" s="116"/>
      <c r="E42" s="76"/>
      <c r="F42" s="108" t="s">
        <v>37</v>
      </c>
      <c r="G42" s="141">
        <v>1800</v>
      </c>
    </row>
    <row r="43" spans="1:11" x14ac:dyDescent="0.2">
      <c r="A43" s="75"/>
      <c r="B43" s="75"/>
      <c r="C43" s="75"/>
      <c r="D43" s="116"/>
      <c r="E43" s="76"/>
      <c r="F43" s="108" t="s">
        <v>25</v>
      </c>
      <c r="G43" s="142">
        <v>0.1</v>
      </c>
    </row>
    <row r="44" spans="1:11" ht="15" thickBot="1" x14ac:dyDescent="0.25">
      <c r="A44" s="75"/>
      <c r="B44" s="75"/>
      <c r="C44" s="75"/>
      <c r="D44" s="117"/>
      <c r="E44" s="118"/>
      <c r="F44" s="119"/>
      <c r="G44" s="120"/>
    </row>
    <row r="45" spans="1:11" x14ac:dyDescent="0.2">
      <c r="A45" s="75"/>
      <c r="B45" s="75"/>
      <c r="C45" s="75"/>
      <c r="D45" s="109"/>
      <c r="E45" s="104"/>
      <c r="F45" s="103"/>
      <c r="G45" s="110"/>
    </row>
    <row r="46" spans="1:11" x14ac:dyDescent="0.2">
      <c r="A46" s="75"/>
      <c r="B46" s="145" t="s">
        <v>110</v>
      </c>
      <c r="C46" s="75"/>
      <c r="D46" s="109"/>
      <c r="E46" s="104"/>
      <c r="F46" s="103"/>
      <c r="G46" s="110"/>
    </row>
    <row r="47" spans="1:11" x14ac:dyDescent="0.2">
      <c r="A47" s="75"/>
      <c r="B47" s="354" t="s">
        <v>195</v>
      </c>
      <c r="C47" s="75"/>
      <c r="D47" s="109"/>
      <c r="E47" s="104"/>
      <c r="F47" s="103"/>
      <c r="G47" s="110"/>
    </row>
  </sheetData>
  <sheetProtection sheet="1" objects="1" scenarios="1"/>
  <protectedRanges>
    <protectedRange password="83AF" sqref="G24:G27 E6:E9 G40:G43" name="Range1_1"/>
  </protectedRanges>
  <customSheetViews>
    <customSheetView guid="{73875DAC-FB6D-40F6-AD3D-48B52E4221FD}" showPageBreaks="1" fitToPage="1" showRuler="0" topLeftCell="A19">
      <selection activeCell="L18" sqref="L18"/>
      <pageMargins left="0.28000000000000003" right="0.2" top="1" bottom="1" header="0.5" footer="0.5"/>
      <pageSetup scale="59" orientation="portrait" r:id="rId1"/>
      <headerFooter alignWithMargins="0">
        <oddHeader>&amp;C&amp;12 2006-07 Elementary Library Media Allocation Analysis</oddHeader>
        <oddFooter>&amp;C9</oddFooter>
      </headerFooter>
    </customSheetView>
  </customSheetViews>
  <mergeCells count="4">
    <mergeCell ref="H31:I31"/>
    <mergeCell ref="F34:G34"/>
    <mergeCell ref="A1:G1"/>
    <mergeCell ref="F31:G31"/>
  </mergeCells>
  <phoneticPr fontId="6" type="noConversion"/>
  <pageMargins left="0.28000000000000003" right="0.2" top="1" bottom="1" header="0.5" footer="0.5"/>
  <pageSetup orientation="portrait" r:id="rId2"/>
  <headerFooter alignWithMargins="0">
    <oddHeader>&amp;L&amp;"Arial,Italic"&amp;14&amp;D</oddHeader>
    <oddFooter>&amp;C9&amp;R&amp;Z&amp;F</oddFooter>
  </headerFooter>
  <rowBreaks count="1" manualBreakCount="1">
    <brk id="18" max="10" man="1"/>
  </rowBreaks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37"/>
  <sheetViews>
    <sheetView workbookViewId="0">
      <selection activeCell="L30" sqref="L30"/>
    </sheetView>
  </sheetViews>
  <sheetFormatPr defaultRowHeight="12.75" x14ac:dyDescent="0.2"/>
  <cols>
    <col min="1" max="1" width="5.85546875" style="3" customWidth="1"/>
    <col min="2" max="2" width="19" style="3" customWidth="1"/>
    <col min="3" max="3" width="12" style="3" customWidth="1"/>
    <col min="4" max="4" width="4.28515625" style="3" customWidth="1"/>
    <col min="5" max="5" width="4.5703125" style="3" customWidth="1"/>
    <col min="6" max="6" width="3.5703125" style="3" customWidth="1"/>
    <col min="7" max="7" width="3.140625" style="3" customWidth="1"/>
    <col min="8" max="8" width="12" style="5" customWidth="1"/>
    <col min="9" max="9" width="11.140625" style="3" customWidth="1"/>
    <col min="10" max="10" width="12" style="3" bestFit="1" customWidth="1"/>
    <col min="11" max="11" width="7.7109375" style="3" bestFit="1" customWidth="1"/>
    <col min="12" max="16384" width="9.140625" style="3"/>
  </cols>
  <sheetData>
    <row r="1" spans="1:11" ht="15.75" customHeight="1" thickBot="1" x14ac:dyDescent="0.3">
      <c r="A1" s="647" t="s">
        <v>17</v>
      </c>
      <c r="B1" s="648"/>
      <c r="C1" s="648"/>
      <c r="D1" s="648"/>
      <c r="E1" s="648"/>
      <c r="F1" s="648"/>
      <c r="G1" s="648"/>
      <c r="H1" s="648"/>
      <c r="I1" s="649"/>
      <c r="J1" s="137"/>
    </row>
    <row r="2" spans="1:11" ht="12" customHeight="1" x14ac:dyDescent="0.25">
      <c r="A2" s="18"/>
      <c r="B2" s="18"/>
      <c r="C2" s="18"/>
      <c r="D2" s="18"/>
      <c r="E2" s="18"/>
      <c r="F2" s="18"/>
      <c r="G2" s="18"/>
      <c r="H2" s="18"/>
      <c r="J2" s="18"/>
    </row>
    <row r="3" spans="1:11" ht="15" customHeight="1" x14ac:dyDescent="0.2">
      <c r="A3" s="7" t="s">
        <v>204</v>
      </c>
      <c r="B3" s="7"/>
      <c r="C3" s="7" t="s">
        <v>13</v>
      </c>
      <c r="D3" s="7"/>
      <c r="E3" s="7"/>
      <c r="F3" s="7"/>
      <c r="G3" s="7"/>
      <c r="H3" s="7" t="s">
        <v>120</v>
      </c>
      <c r="J3" s="19"/>
    </row>
    <row r="4" spans="1:11" x14ac:dyDescent="0.2">
      <c r="A4" s="89"/>
      <c r="B4" s="89">
        <f>'K - 8'!B4</f>
        <v>0</v>
      </c>
      <c r="C4" s="89">
        <f>'Elem Proj'!D16</f>
        <v>0</v>
      </c>
      <c r="D4" s="27"/>
      <c r="E4" s="27"/>
      <c r="F4" s="27"/>
      <c r="G4" s="6"/>
      <c r="H4" s="131">
        <f>IF(C4&lt;$I$8,$I$9,$I$9+ROUND((C4-$I$8)/$I$10,0)*$I$11)</f>
        <v>7000</v>
      </c>
    </row>
    <row r="5" spans="1:11" x14ac:dyDescent="0.2">
      <c r="A5" s="412" t="s">
        <v>44</v>
      </c>
      <c r="B5" s="89"/>
      <c r="C5" s="89">
        <f>'K - 8'!D15</f>
        <v>0</v>
      </c>
      <c r="D5" s="27"/>
      <c r="E5" s="27"/>
      <c r="F5" s="27"/>
      <c r="G5" s="6"/>
      <c r="H5" s="131">
        <f>IF(C5&lt;$I$8,$I$9,$I$9+ROUND((C5-$I$8)/$I$10,0)*$I$11)</f>
        <v>7000</v>
      </c>
      <c r="J5" s="17"/>
    </row>
    <row r="6" spans="1:11" x14ac:dyDescent="0.2">
      <c r="F6" s="9"/>
      <c r="G6" s="9"/>
      <c r="H6" s="275"/>
      <c r="J6" s="17"/>
    </row>
    <row r="7" spans="1:11" ht="13.5" thickBot="1" x14ac:dyDescent="0.25">
      <c r="B7" s="3" t="s">
        <v>64</v>
      </c>
    </row>
    <row r="8" spans="1:11" x14ac:dyDescent="0.2">
      <c r="E8" s="154"/>
      <c r="F8" s="155"/>
      <c r="G8" s="155"/>
      <c r="H8" s="156" t="s">
        <v>14</v>
      </c>
      <c r="I8" s="157">
        <v>600</v>
      </c>
    </row>
    <row r="9" spans="1:11" x14ac:dyDescent="0.2">
      <c r="E9" s="158"/>
      <c r="F9" s="159"/>
      <c r="G9" s="159"/>
      <c r="H9" s="160" t="s">
        <v>9</v>
      </c>
      <c r="I9" s="199">
        <v>7000</v>
      </c>
    </row>
    <row r="10" spans="1:11" x14ac:dyDescent="0.2">
      <c r="E10" s="158"/>
      <c r="F10" s="159"/>
      <c r="G10" s="159"/>
      <c r="H10" s="160" t="s">
        <v>18</v>
      </c>
      <c r="I10" s="162">
        <v>100</v>
      </c>
    </row>
    <row r="11" spans="1:11" x14ac:dyDescent="0.2">
      <c r="E11" s="158"/>
      <c r="F11" s="159"/>
      <c r="G11" s="159"/>
      <c r="H11" s="160" t="s">
        <v>19</v>
      </c>
      <c r="I11" s="199">
        <v>1000</v>
      </c>
    </row>
    <row r="12" spans="1:11" ht="13.5" thickBot="1" x14ac:dyDescent="0.25">
      <c r="E12" s="164"/>
      <c r="F12" s="165"/>
      <c r="G12" s="165"/>
      <c r="H12" s="166"/>
      <c r="I12" s="167"/>
      <c r="J12" s="19"/>
      <c r="K12" s="4"/>
    </row>
    <row r="13" spans="1:11" x14ac:dyDescent="0.2">
      <c r="G13" s="50"/>
    </row>
    <row r="14" spans="1:11" ht="13.5" customHeight="1" x14ac:dyDescent="0.2">
      <c r="A14" s="7" t="s">
        <v>7</v>
      </c>
      <c r="B14" s="6"/>
      <c r="C14" s="7" t="s">
        <v>13</v>
      </c>
      <c r="D14" s="7"/>
      <c r="E14" s="7"/>
      <c r="F14" s="7"/>
      <c r="G14" s="50"/>
      <c r="H14" s="7" t="s">
        <v>120</v>
      </c>
    </row>
    <row r="15" spans="1:11" x14ac:dyDescent="0.2">
      <c r="A15" s="91"/>
      <c r="B15" s="91"/>
      <c r="C15" s="91">
        <f>'Middle Proj'!D10</f>
        <v>0</v>
      </c>
      <c r="D15" s="27"/>
      <c r="E15" s="27"/>
      <c r="F15" s="27"/>
      <c r="G15" s="50"/>
      <c r="H15" s="131">
        <f>IF(C15&lt;$I$21,$I$22,$I$22+ROUND((C15-$I$21)/$I$23,0)*$I$24)</f>
        <v>8500</v>
      </c>
      <c r="I15" s="13"/>
    </row>
    <row r="16" spans="1:11" x14ac:dyDescent="0.2">
      <c r="A16" s="150"/>
      <c r="B16" s="150"/>
      <c r="C16" s="150"/>
      <c r="D16" s="151"/>
      <c r="E16" s="151"/>
      <c r="F16" s="151"/>
      <c r="G16" s="149"/>
      <c r="H16" s="152"/>
      <c r="I16" s="64" t="s">
        <v>39</v>
      </c>
    </row>
    <row r="17" spans="1:11" x14ac:dyDescent="0.2">
      <c r="A17" s="17"/>
      <c r="B17" s="17"/>
      <c r="C17" s="17"/>
      <c r="D17" s="201"/>
      <c r="E17" s="201"/>
      <c r="F17" s="201"/>
      <c r="G17" s="50"/>
      <c r="H17" s="53"/>
      <c r="I17" s="24" t="s">
        <v>40</v>
      </c>
      <c r="J17" s="24" t="s">
        <v>122</v>
      </c>
    </row>
    <row r="18" spans="1:11" x14ac:dyDescent="0.2">
      <c r="A18" s="91"/>
      <c r="B18" s="91"/>
      <c r="C18" s="91">
        <f>'K - 8'!D25</f>
        <v>0</v>
      </c>
      <c r="D18" s="27"/>
      <c r="E18" s="27"/>
      <c r="F18" s="27"/>
      <c r="G18" s="50"/>
      <c r="H18" s="131">
        <f>C18*$I$22/$I$21</f>
        <v>0</v>
      </c>
      <c r="I18" s="200">
        <f>C18+C5</f>
        <v>0</v>
      </c>
      <c r="J18" s="131">
        <f>IF(I18&lt;$I$8,$I$22,$I$22+ROUND((I18-$I$8)/$I$23,0)*$I$24)</f>
        <v>8500</v>
      </c>
    </row>
    <row r="19" spans="1:11" x14ac:dyDescent="0.2">
      <c r="A19" s="17"/>
      <c r="B19" s="17"/>
      <c r="C19" s="17"/>
      <c r="D19" s="17"/>
      <c r="E19" s="17"/>
      <c r="F19" s="17"/>
      <c r="G19" s="17"/>
      <c r="H19" s="275"/>
    </row>
    <row r="20" spans="1:11" ht="13.5" thickBot="1" x14ac:dyDescent="0.25">
      <c r="H20" s="3"/>
    </row>
    <row r="21" spans="1:11" x14ac:dyDescent="0.2">
      <c r="E21" s="154"/>
      <c r="F21" s="155"/>
      <c r="G21" s="155"/>
      <c r="H21" s="156" t="s">
        <v>14</v>
      </c>
      <c r="I21" s="157">
        <v>800</v>
      </c>
    </row>
    <row r="22" spans="1:11" x14ac:dyDescent="0.2">
      <c r="E22" s="158"/>
      <c r="F22" s="159"/>
      <c r="G22" s="159"/>
      <c r="H22" s="160" t="s">
        <v>9</v>
      </c>
      <c r="I22" s="199">
        <v>8500</v>
      </c>
    </row>
    <row r="23" spans="1:11" x14ac:dyDescent="0.2">
      <c r="E23" s="158"/>
      <c r="F23" s="159"/>
      <c r="G23" s="159"/>
      <c r="H23" s="160" t="s">
        <v>18</v>
      </c>
      <c r="I23" s="162">
        <v>100</v>
      </c>
    </row>
    <row r="24" spans="1:11" x14ac:dyDescent="0.2">
      <c r="E24" s="158"/>
      <c r="F24" s="159"/>
      <c r="G24" s="159"/>
      <c r="H24" s="160" t="s">
        <v>19</v>
      </c>
      <c r="I24" s="199">
        <v>1000</v>
      </c>
    </row>
    <row r="25" spans="1:11" ht="13.5" thickBot="1" x14ac:dyDescent="0.25">
      <c r="E25" s="164"/>
      <c r="F25" s="165"/>
      <c r="G25" s="165"/>
      <c r="H25" s="166"/>
      <c r="I25" s="167"/>
      <c r="J25" s="19"/>
      <c r="K25" s="4"/>
    </row>
    <row r="28" spans="1:11" ht="14.25" customHeight="1" x14ac:dyDescent="0.2">
      <c r="A28" s="7" t="s">
        <v>8</v>
      </c>
      <c r="B28" s="6"/>
      <c r="C28" s="7" t="s">
        <v>13</v>
      </c>
      <c r="D28" s="51"/>
      <c r="E28" s="51"/>
      <c r="F28" s="51"/>
      <c r="G28" s="284"/>
      <c r="H28" s="7" t="s">
        <v>120</v>
      </c>
    </row>
    <row r="29" spans="1:11" x14ac:dyDescent="0.2">
      <c r="A29" s="91"/>
      <c r="B29" s="91"/>
      <c r="C29" s="91">
        <f>'High Proj'!D14</f>
        <v>0</v>
      </c>
      <c r="D29" s="52"/>
      <c r="E29" s="52"/>
      <c r="F29" s="52"/>
      <c r="G29" s="285"/>
      <c r="H29" s="131">
        <f>IF(C29&lt;$I$33,$I$34,$I$34+ROUND((C29-$I$33)/$I$35,0)*$I$36)</f>
        <v>28000</v>
      </c>
      <c r="J29" s="65"/>
    </row>
    <row r="30" spans="1:11" x14ac:dyDescent="0.2">
      <c r="A30" s="16"/>
      <c r="B30" s="16"/>
      <c r="C30" s="16"/>
      <c r="D30" s="16"/>
      <c r="E30" s="16"/>
      <c r="F30" s="16"/>
      <c r="G30" s="16"/>
      <c r="H30" s="94">
        <f>SUM(H29:H29)</f>
        <v>28000</v>
      </c>
    </row>
    <row r="31" spans="1:11" x14ac:dyDescent="0.2">
      <c r="A31" s="17"/>
      <c r="B31" s="17"/>
      <c r="C31" s="17"/>
      <c r="D31" s="17"/>
      <c r="E31" s="17"/>
      <c r="F31" s="17"/>
      <c r="G31" s="17"/>
      <c r="H31" s="25"/>
      <c r="I31" s="275"/>
    </row>
    <row r="32" spans="1:11" ht="13.5" thickBot="1" x14ac:dyDescent="0.25">
      <c r="I32" s="15"/>
      <c r="J32" s="15"/>
    </row>
    <row r="33" spans="5:11" x14ac:dyDescent="0.2">
      <c r="E33" s="154"/>
      <c r="F33" s="155"/>
      <c r="G33" s="190"/>
      <c r="H33" s="156" t="s">
        <v>14</v>
      </c>
      <c r="I33" s="157">
        <v>1800</v>
      </c>
    </row>
    <row r="34" spans="5:11" x14ac:dyDescent="0.2">
      <c r="E34" s="158"/>
      <c r="F34" s="159"/>
      <c r="G34" s="159"/>
      <c r="H34" s="160" t="s">
        <v>9</v>
      </c>
      <c r="I34" s="199">
        <v>28000</v>
      </c>
    </row>
    <row r="35" spans="5:11" x14ac:dyDescent="0.2">
      <c r="E35" s="158"/>
      <c r="F35" s="159"/>
      <c r="G35" s="159"/>
      <c r="H35" s="160" t="s">
        <v>18</v>
      </c>
      <c r="I35" s="162">
        <v>100</v>
      </c>
    </row>
    <row r="36" spans="5:11" x14ac:dyDescent="0.2">
      <c r="E36" s="158"/>
      <c r="F36" s="159"/>
      <c r="G36" s="159"/>
      <c r="H36" s="160" t="s">
        <v>19</v>
      </c>
      <c r="I36" s="199">
        <v>1000</v>
      </c>
    </row>
    <row r="37" spans="5:11" ht="13.5" thickBot="1" x14ac:dyDescent="0.25">
      <c r="E37" s="164"/>
      <c r="F37" s="165"/>
      <c r="G37" s="165"/>
      <c r="H37" s="166"/>
      <c r="I37" s="167"/>
      <c r="J37" s="19"/>
      <c r="K37" s="4"/>
    </row>
  </sheetData>
  <sheetProtection sheet="1" objects="1" scenarios="1"/>
  <protectedRanges>
    <protectedRange password="83AF" sqref="I33:I36" name="Range3"/>
    <protectedRange password="83AF" sqref="I8:I11" name="Range1"/>
    <protectedRange password="83AF" sqref="I21:I24" name="Range2"/>
  </protectedRanges>
  <customSheetViews>
    <customSheetView guid="{73875DAC-FB6D-40F6-AD3D-48B52E4221FD}" showRuler="0" topLeftCell="A43">
      <selection activeCell="K64" sqref="K64"/>
      <pageMargins left="0.75" right="0.75" top="1" bottom="1" header="0.5" footer="0.5"/>
      <pageSetup orientation="portrait" r:id="rId1"/>
      <headerFooter alignWithMargins="0"/>
    </customSheetView>
  </customSheetViews>
  <mergeCells count="1">
    <mergeCell ref="A1:I1"/>
  </mergeCells>
  <phoneticPr fontId="6" type="noConversion"/>
  <pageMargins left="0.5" right="0.5" top="0.75" bottom="0.75" header="0.5" footer="0.5"/>
  <pageSetup orientation="portrait" r:id="rId2"/>
  <headerFooter alignWithMargins="0">
    <oddHeader>&amp;L&amp;"Arial,Italic"&amp;14&amp;D</oddHeader>
    <oddFooter>&amp;R&amp;Z&amp;F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I23"/>
  <sheetViews>
    <sheetView workbookViewId="0">
      <selection activeCell="I39" sqref="I39"/>
    </sheetView>
  </sheetViews>
  <sheetFormatPr defaultRowHeight="12.75" x14ac:dyDescent="0.2"/>
  <cols>
    <col min="1" max="1" width="7" style="3" customWidth="1"/>
    <col min="2" max="2" width="21.140625" style="3" customWidth="1"/>
    <col min="3" max="3" width="10.85546875" style="3" customWidth="1"/>
    <col min="4" max="6" width="9.5703125" style="3" customWidth="1"/>
    <col min="7" max="7" width="9.5703125" style="5" customWidth="1"/>
    <col min="8" max="8" width="9.5703125" style="3" customWidth="1"/>
    <col min="9" max="9" width="6.5703125" style="3" customWidth="1"/>
    <col min="10" max="16384" width="9.140625" style="3"/>
  </cols>
  <sheetData>
    <row r="1" spans="1:9" ht="15.75" x14ac:dyDescent="0.25">
      <c r="A1" s="652" t="s">
        <v>104</v>
      </c>
      <c r="B1" s="652"/>
      <c r="C1" s="652"/>
      <c r="D1" s="652"/>
      <c r="E1" s="652"/>
      <c r="F1" s="652"/>
      <c r="G1" s="652"/>
    </row>
    <row r="2" spans="1:9" x14ac:dyDescent="0.2">
      <c r="C2" s="4"/>
    </row>
    <row r="3" spans="1:9" ht="25.5" x14ac:dyDescent="0.2">
      <c r="A3" s="7" t="s">
        <v>34</v>
      </c>
      <c r="B3" s="6"/>
      <c r="C3" s="10" t="s">
        <v>13</v>
      </c>
      <c r="D3" s="278" t="s">
        <v>164</v>
      </c>
      <c r="E3" s="49" t="s">
        <v>120</v>
      </c>
      <c r="F3" s="276"/>
      <c r="H3" s="17"/>
      <c r="I3" s="216"/>
    </row>
    <row r="4" spans="1:9" x14ac:dyDescent="0.2">
      <c r="A4" s="92"/>
      <c r="B4" s="93"/>
      <c r="C4" s="92">
        <f>'Middle Proj'!D10</f>
        <v>0</v>
      </c>
      <c r="D4" s="279">
        <f>'0506 Non-Teach'!G7</f>
        <v>1</v>
      </c>
      <c r="E4" s="134">
        <f>IF(C4/$E$8&lt;$E$7,$E$7,FLOOR(C4/$E$8,$E$9))</f>
        <v>1</v>
      </c>
      <c r="F4" s="277"/>
      <c r="H4" s="17"/>
      <c r="I4" s="280"/>
    </row>
    <row r="5" spans="1:9" ht="13.5" thickBot="1" x14ac:dyDescent="0.25">
      <c r="G5" s="236"/>
      <c r="H5" s="233"/>
    </row>
    <row r="6" spans="1:9" x14ac:dyDescent="0.2">
      <c r="B6" s="28"/>
      <c r="C6" s="29"/>
      <c r="D6" s="30"/>
      <c r="E6" s="39"/>
    </row>
    <row r="7" spans="1:9" x14ac:dyDescent="0.2">
      <c r="B7" s="31"/>
      <c r="C7" s="17"/>
      <c r="D7" s="32" t="s">
        <v>9</v>
      </c>
      <c r="E7" s="40">
        <v>1</v>
      </c>
    </row>
    <row r="8" spans="1:9" x14ac:dyDescent="0.2">
      <c r="B8" s="31"/>
      <c r="C8" s="17"/>
      <c r="D8" s="32" t="s">
        <v>24</v>
      </c>
      <c r="E8" s="41">
        <v>450</v>
      </c>
    </row>
    <row r="9" spans="1:9" x14ac:dyDescent="0.2">
      <c r="B9" s="31"/>
      <c r="C9" s="17"/>
      <c r="D9" s="32" t="s">
        <v>27</v>
      </c>
      <c r="E9" s="42">
        <v>0.2</v>
      </c>
    </row>
    <row r="10" spans="1:9" ht="13.5" thickBot="1" x14ac:dyDescent="0.25">
      <c r="B10" s="33"/>
      <c r="C10" s="34"/>
      <c r="D10" s="34"/>
      <c r="E10" s="46"/>
    </row>
    <row r="13" spans="1:9" x14ac:dyDescent="0.2">
      <c r="A13" s="21" t="s">
        <v>51</v>
      </c>
    </row>
    <row r="14" spans="1:9" x14ac:dyDescent="0.2">
      <c r="B14" s="3" t="s">
        <v>26</v>
      </c>
    </row>
    <row r="15" spans="1:9" x14ac:dyDescent="0.2">
      <c r="A15" s="374" t="s">
        <v>44</v>
      </c>
    </row>
    <row r="16" spans="1:9" x14ac:dyDescent="0.2">
      <c r="A16" s="92"/>
      <c r="B16" s="93"/>
      <c r="C16" s="92">
        <f>'K - 8'!D25</f>
        <v>0</v>
      </c>
      <c r="D16" s="8">
        <f>'0506 Non-Teach'!G8</f>
        <v>0</v>
      </c>
      <c r="E16" s="90">
        <f>MROUND(C16/$E$21,$E$22)</f>
        <v>0</v>
      </c>
      <c r="F16" s="277"/>
    </row>
    <row r="17" spans="2:6" x14ac:dyDescent="0.2">
      <c r="D17" s="5"/>
      <c r="E17" s="258"/>
    </row>
    <row r="18" spans="2:6" ht="13.5" thickBot="1" x14ac:dyDescent="0.25"/>
    <row r="19" spans="2:6" x14ac:dyDescent="0.2">
      <c r="B19" s="28"/>
      <c r="C19" s="29"/>
      <c r="D19" s="30"/>
      <c r="E19" s="39"/>
    </row>
    <row r="20" spans="2:6" x14ac:dyDescent="0.2">
      <c r="B20" s="31"/>
      <c r="C20" s="17"/>
      <c r="D20" s="32" t="s">
        <v>9</v>
      </c>
      <c r="E20" s="40">
        <v>1</v>
      </c>
    </row>
    <row r="21" spans="2:6" x14ac:dyDescent="0.2">
      <c r="B21" s="31"/>
      <c r="C21" s="17"/>
      <c r="D21" s="32" t="s">
        <v>24</v>
      </c>
      <c r="E21" s="41">
        <v>450</v>
      </c>
      <c r="F21"/>
    </row>
    <row r="22" spans="2:6" x14ac:dyDescent="0.2">
      <c r="B22" s="31"/>
      <c r="C22" s="17"/>
      <c r="D22" s="32" t="s">
        <v>27</v>
      </c>
      <c r="E22" s="42">
        <v>0.1</v>
      </c>
    </row>
    <row r="23" spans="2:6" ht="13.5" thickBot="1" x14ac:dyDescent="0.25">
      <c r="B23" s="33"/>
      <c r="C23" s="34"/>
      <c r="D23" s="34"/>
      <c r="E23" s="46"/>
    </row>
  </sheetData>
  <sheetProtection sheet="1" objects="1" scenarios="1"/>
  <protectedRanges>
    <protectedRange password="83AF" sqref="E6:E9 E19:E22" name="Range1"/>
  </protectedRanges>
  <customSheetViews>
    <customSheetView guid="{73875DAC-FB6D-40F6-AD3D-48B52E4221FD}" showRuler="0">
      <selection activeCell="I24" sqref="I24"/>
      <pageMargins left="0.5" right="0.5" top="1" bottom="1" header="0.5" footer="0.5"/>
      <pageSetup orientation="landscape" horizontalDpi="300" r:id="rId1"/>
      <headerFooter alignWithMargins="0">
        <oddFooter>&amp;C4</oddFooter>
      </headerFooter>
    </customSheetView>
  </customSheetViews>
  <mergeCells count="1">
    <mergeCell ref="A1:G1"/>
  </mergeCells>
  <phoneticPr fontId="0" type="noConversion"/>
  <pageMargins left="0.5" right="0.5" top="1" bottom="1" header="0.5" footer="0.5"/>
  <pageSetup orientation="landscape" horizontalDpi="300" r:id="rId2"/>
  <headerFooter alignWithMargins="0">
    <oddHeader>&amp;L&amp;"Arial,Italic"&amp;14&amp;D</oddHeader>
    <oddFooter>&amp;C4&amp;R&amp;Z&amp;F</oddFooter>
  </headerFooter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25"/>
  <sheetViews>
    <sheetView workbookViewId="0">
      <selection activeCell="E5" sqref="E5"/>
    </sheetView>
  </sheetViews>
  <sheetFormatPr defaultRowHeight="12.75" x14ac:dyDescent="0.2"/>
  <cols>
    <col min="1" max="1" width="7.140625" customWidth="1"/>
    <col min="2" max="2" width="16.5703125" bestFit="1" customWidth="1"/>
    <col min="3" max="3" width="11.7109375" customWidth="1"/>
    <col min="4" max="4" width="11.28515625" bestFit="1" customWidth="1"/>
    <col min="5" max="5" width="10.5703125" bestFit="1" customWidth="1"/>
    <col min="6" max="6" width="7.140625" bestFit="1" customWidth="1"/>
    <col min="7" max="7" width="9.85546875" customWidth="1"/>
    <col min="8" max="8" width="11.28515625" bestFit="1" customWidth="1"/>
    <col min="9" max="9" width="16.42578125" customWidth="1"/>
    <col min="11" max="11" width="11.140625" customWidth="1"/>
  </cols>
  <sheetData>
    <row r="1" spans="1:11" ht="16.5" thickBot="1" x14ac:dyDescent="0.3">
      <c r="A1" s="647" t="s">
        <v>103</v>
      </c>
      <c r="B1" s="648"/>
      <c r="C1" s="648"/>
      <c r="D1" s="648"/>
      <c r="E1" s="648"/>
      <c r="F1" s="648"/>
      <c r="G1" s="648"/>
      <c r="H1" s="649"/>
    </row>
    <row r="3" spans="1:11" x14ac:dyDescent="0.2">
      <c r="A3" s="3"/>
      <c r="B3" s="7" t="s">
        <v>8</v>
      </c>
      <c r="C3" s="3"/>
      <c r="D3" s="3"/>
      <c r="E3" s="3"/>
      <c r="F3" s="3"/>
      <c r="G3" s="3"/>
      <c r="H3" s="5"/>
      <c r="I3" s="1"/>
      <c r="K3" s="21"/>
    </row>
    <row r="4" spans="1:11" ht="25.5" x14ac:dyDescent="0.2">
      <c r="A4" s="6"/>
      <c r="B4" s="6"/>
      <c r="C4" s="10" t="s">
        <v>13</v>
      </c>
      <c r="D4" s="278" t="s">
        <v>164</v>
      </c>
      <c r="E4" s="10" t="s">
        <v>120</v>
      </c>
      <c r="F4" s="276"/>
      <c r="G4" s="282"/>
      <c r="J4" s="21"/>
      <c r="K4" s="153"/>
    </row>
    <row r="5" spans="1:11" x14ac:dyDescent="0.2">
      <c r="A5" s="92"/>
      <c r="B5" s="93"/>
      <c r="C5" s="92">
        <f>'High Proj'!D14</f>
        <v>0</v>
      </c>
      <c r="D5" s="343">
        <f>'0506 Non-Teach'!G17</f>
        <v>0</v>
      </c>
      <c r="E5" s="281">
        <f>IF(C5/$F$11&lt;$F$10,$F$10,FLOOR(C5/$F$11,0.2))</f>
        <v>3</v>
      </c>
    </row>
    <row r="6" spans="1:11" x14ac:dyDescent="0.2">
      <c r="D6" s="2">
        <f>SUM(D5:D5)</f>
        <v>0</v>
      </c>
      <c r="E6" s="281">
        <f>SUM(E5:E5)</f>
        <v>3</v>
      </c>
    </row>
    <row r="7" spans="1:11" x14ac:dyDescent="0.2">
      <c r="B7" s="3"/>
      <c r="C7" s="3"/>
      <c r="D7" s="283"/>
      <c r="E7" s="224"/>
    </row>
    <row r="8" spans="1:11" ht="13.5" thickBot="1" x14ac:dyDescent="0.25"/>
    <row r="9" spans="1:11" x14ac:dyDescent="0.2">
      <c r="B9" s="1"/>
      <c r="C9" s="35"/>
      <c r="D9" s="36"/>
      <c r="E9" s="30"/>
      <c r="F9" s="43"/>
    </row>
    <row r="10" spans="1:11" x14ac:dyDescent="0.2">
      <c r="B10" s="1"/>
      <c r="C10" s="37"/>
      <c r="D10" s="1"/>
      <c r="E10" s="32" t="s">
        <v>9</v>
      </c>
      <c r="F10" s="44">
        <v>3</v>
      </c>
    </row>
    <row r="11" spans="1:11" x14ac:dyDescent="0.2">
      <c r="B11" s="1"/>
      <c r="C11" s="37"/>
      <c r="D11" s="1"/>
      <c r="E11" s="32" t="s">
        <v>24</v>
      </c>
      <c r="F11" s="41">
        <v>450</v>
      </c>
    </row>
    <row r="12" spans="1:11" x14ac:dyDescent="0.2">
      <c r="B12" s="1"/>
      <c r="C12" s="37"/>
      <c r="D12" s="1"/>
      <c r="E12" s="32" t="s">
        <v>27</v>
      </c>
      <c r="F12" s="42">
        <v>0.2</v>
      </c>
    </row>
    <row r="13" spans="1:11" ht="13.5" thickBot="1" x14ac:dyDescent="0.25">
      <c r="B13" s="1"/>
      <c r="C13" s="38"/>
      <c r="D13" s="26"/>
      <c r="E13" s="26"/>
      <c r="F13" s="45"/>
    </row>
    <row r="15" spans="1:11" x14ac:dyDescent="0.2">
      <c r="A15" s="21" t="s">
        <v>113</v>
      </c>
      <c r="B15" s="3"/>
      <c r="D15" s="3"/>
    </row>
    <row r="16" spans="1:11" x14ac:dyDescent="0.2">
      <c r="A16" s="3"/>
      <c r="B16" s="3" t="s">
        <v>26</v>
      </c>
    </row>
    <row r="17" spans="1:12" x14ac:dyDescent="0.2">
      <c r="A17" s="3"/>
      <c r="B17" s="3"/>
    </row>
    <row r="18" spans="1:12" x14ac:dyDescent="0.2">
      <c r="B18" s="74" t="s">
        <v>61</v>
      </c>
      <c r="C18" s="11" t="s">
        <v>6</v>
      </c>
      <c r="D18" s="10" t="s">
        <v>15</v>
      </c>
    </row>
    <row r="19" spans="1:12" x14ac:dyDescent="0.2">
      <c r="B19" s="58" t="s">
        <v>60</v>
      </c>
      <c r="C19" s="1">
        <v>0</v>
      </c>
      <c r="D19" s="68">
        <v>0.35</v>
      </c>
      <c r="L19" s="1"/>
    </row>
    <row r="20" spans="1:12" x14ac:dyDescent="0.2">
      <c r="B20" s="58" t="s">
        <v>57</v>
      </c>
      <c r="C20" s="1">
        <v>0.5</v>
      </c>
      <c r="D20" s="68">
        <v>0.32</v>
      </c>
    </row>
    <row r="21" spans="1:12" x14ac:dyDescent="0.2">
      <c r="B21" s="58" t="s">
        <v>58</v>
      </c>
      <c r="C21" s="1">
        <v>0.5</v>
      </c>
      <c r="D21" s="68">
        <v>0</v>
      </c>
    </row>
    <row r="22" spans="1:12" ht="13.5" thickBot="1" x14ac:dyDescent="0.25">
      <c r="B22" s="73" t="s">
        <v>59</v>
      </c>
      <c r="C22" s="26">
        <v>2.5</v>
      </c>
      <c r="D22" s="69">
        <v>2.83</v>
      </c>
    </row>
    <row r="23" spans="1:12" x14ac:dyDescent="0.2">
      <c r="B23" s="72" t="s">
        <v>62</v>
      </c>
      <c r="C23" s="70">
        <f>SUM(C19:C22)</f>
        <v>3.5</v>
      </c>
      <c r="D23" s="71">
        <f>SUM(D19:D22)</f>
        <v>3.5</v>
      </c>
    </row>
    <row r="25" spans="1:12" x14ac:dyDescent="0.2">
      <c r="B25" t="s">
        <v>63</v>
      </c>
    </row>
  </sheetData>
  <sheetProtection sheet="1" objects="1" scenarios="1"/>
  <protectedRanges>
    <protectedRange password="83AF" sqref="F9:F12" name="Range1"/>
  </protectedRanges>
  <customSheetViews>
    <customSheetView guid="{73875DAC-FB6D-40F6-AD3D-48B52E4221FD}" showRuler="0">
      <selection activeCell="I11" sqref="I11"/>
      <pageMargins left="0.75" right="0.75" top="1.42" bottom="1" header="0.5" footer="0.5"/>
      <pageSetup paperSize="121" orientation="landscape" r:id="rId1"/>
      <headerFooter alignWithMargins="0">
        <oddHeader>&amp;C2006-07 OCTOBER 6TH ENROLLMENT
FOR HIGH SCHOOLS
COUNSELING FORMULA</oddHeader>
        <oddFooter>&amp;C5</oddFooter>
      </headerFooter>
    </customSheetView>
  </customSheetViews>
  <mergeCells count="1">
    <mergeCell ref="A1:H1"/>
  </mergeCells>
  <phoneticPr fontId="6" type="noConversion"/>
  <pageMargins left="0.75" right="0.75" top="1.42" bottom="1" header="0.5" footer="0.5"/>
  <pageSetup paperSize="121" orientation="landscape" r:id="rId2"/>
  <headerFooter alignWithMargins="0">
    <oddHeader>&amp;L&amp;"Arial,Italic"&amp;14&amp;D</oddHeader>
    <oddFooter>&amp;C5&amp;R&amp;Z&amp;F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workbookViewId="0">
      <selection activeCell="I39" sqref="I39"/>
    </sheetView>
  </sheetViews>
  <sheetFormatPr defaultRowHeight="12.75" x14ac:dyDescent="0.2"/>
  <cols>
    <col min="1" max="1" width="5.140625" bestFit="1" customWidth="1"/>
    <col min="2" max="2" width="17.28515625" bestFit="1" customWidth="1"/>
    <col min="7" max="7" width="11" customWidth="1"/>
    <col min="10" max="10" width="2.42578125" customWidth="1"/>
    <col min="11" max="11" width="12.85546875" customWidth="1"/>
    <col min="12" max="12" width="11.28515625" bestFit="1" customWidth="1"/>
    <col min="13" max="13" width="9.7109375" bestFit="1" customWidth="1"/>
    <col min="14" max="14" width="11.28515625" bestFit="1" customWidth="1"/>
  </cols>
  <sheetData>
    <row r="1" spans="1:13" x14ac:dyDescent="0.2">
      <c r="B1" s="21" t="s">
        <v>138</v>
      </c>
      <c r="C1" s="21"/>
      <c r="D1" s="21"/>
      <c r="E1" s="21"/>
      <c r="F1" s="245">
        <v>700</v>
      </c>
      <c r="G1" s="21"/>
      <c r="H1" s="21"/>
      <c r="I1" s="21"/>
      <c r="J1" s="21"/>
      <c r="K1" s="21"/>
    </row>
    <row r="2" spans="1:13" ht="25.5" x14ac:dyDescent="0.2">
      <c r="B2" s="21" t="s">
        <v>129</v>
      </c>
      <c r="C2" s="21" t="s">
        <v>130</v>
      </c>
      <c r="D2" s="21" t="s">
        <v>3</v>
      </c>
      <c r="E2" s="21" t="s">
        <v>4</v>
      </c>
      <c r="F2" s="21" t="s">
        <v>139</v>
      </c>
      <c r="G2" s="247" t="s">
        <v>140</v>
      </c>
      <c r="H2" s="653" t="s">
        <v>141</v>
      </c>
      <c r="I2" s="653"/>
      <c r="J2" s="653"/>
      <c r="L2" s="375">
        <v>27600</v>
      </c>
      <c r="M2" s="354" t="s">
        <v>209</v>
      </c>
    </row>
    <row r="3" spans="1:13" x14ac:dyDescent="0.2">
      <c r="A3" s="374" t="s">
        <v>218</v>
      </c>
      <c r="B3" s="3"/>
      <c r="C3">
        <f>'Elem Proj'!D14</f>
        <v>0</v>
      </c>
      <c r="D3" s="3">
        <f>'Elem Proj'!D15</f>
        <v>0</v>
      </c>
      <c r="E3" s="3">
        <f>'Elem Proj'!K8</f>
        <v>0</v>
      </c>
      <c r="F3" s="3">
        <f>IF(C3&lt;$F$1,C3+D3+D3+E3,(C3-$F$1)*2+C3+D3+D3+E3)</f>
        <v>0</v>
      </c>
      <c r="G3">
        <f>IF(F3&gt;$H$3,$I$3,IF(F3&gt;$H$4,$I$4,IF(F3&gt;$H$5,$I$5,IF(F3&gt;$H$6,$I$6,0))))</f>
        <v>0</v>
      </c>
      <c r="H3">
        <v>900</v>
      </c>
      <c r="I3">
        <v>375</v>
      </c>
      <c r="K3" s="246">
        <f t="shared" ref="K3:K4" si="0">G3*$I$9</f>
        <v>0</v>
      </c>
      <c r="L3" s="373">
        <f>K3/L2</f>
        <v>0</v>
      </c>
    </row>
    <row r="4" spans="1:13" x14ac:dyDescent="0.2">
      <c r="A4" s="374" t="s">
        <v>44</v>
      </c>
      <c r="B4" s="3"/>
      <c r="C4">
        <f>'K - 8'!D13</f>
        <v>0</v>
      </c>
      <c r="D4" s="3">
        <f>'K - 8'!D14</f>
        <v>0</v>
      </c>
      <c r="E4" s="3">
        <f>'K - 8'!K7</f>
        <v>0</v>
      </c>
      <c r="F4" s="3">
        <f>IF(C4&lt;$F$1,C4+D4+D4+E4,(C4-$F$1)*2+C4+D4+D4+E4)</f>
        <v>0</v>
      </c>
      <c r="G4">
        <f>IF(F4&gt;$H$3,$I$3,IF(F4&gt;$H$4,$I$4,IF(F4&gt;$H$5,$I$5,IF(F4&gt;$H$6,$I$6,0))))</f>
        <v>0</v>
      </c>
      <c r="H4">
        <v>800</v>
      </c>
      <c r="I4">
        <v>300</v>
      </c>
      <c r="K4" s="246">
        <f t="shared" si="0"/>
        <v>0</v>
      </c>
      <c r="L4" s="373" t="e">
        <f>K4/L3</f>
        <v>#DIV/0!</v>
      </c>
    </row>
    <row r="5" spans="1:13" x14ac:dyDescent="0.2">
      <c r="A5" s="3"/>
      <c r="B5" s="3"/>
      <c r="D5" s="3"/>
      <c r="E5" s="3"/>
      <c r="F5" s="3"/>
      <c r="H5">
        <v>750</v>
      </c>
      <c r="I5">
        <v>225</v>
      </c>
      <c r="K5" s="246"/>
      <c r="L5" s="373"/>
    </row>
    <row r="6" spans="1:13" ht="13.5" customHeight="1" x14ac:dyDescent="0.2">
      <c r="A6" s="3"/>
      <c r="B6" s="3"/>
      <c r="D6" s="3"/>
      <c r="E6" s="3"/>
      <c r="F6" s="3"/>
      <c r="H6">
        <v>700</v>
      </c>
      <c r="I6">
        <v>150</v>
      </c>
      <c r="K6" s="246"/>
      <c r="L6" s="373"/>
    </row>
    <row r="7" spans="1:13" x14ac:dyDescent="0.2">
      <c r="A7" s="3"/>
      <c r="B7" s="3"/>
      <c r="D7" s="3"/>
      <c r="E7" s="3"/>
      <c r="F7" s="3"/>
      <c r="K7" s="246"/>
      <c r="L7" s="373"/>
    </row>
    <row r="8" spans="1:13" x14ac:dyDescent="0.2">
      <c r="A8" s="3"/>
      <c r="B8" s="3"/>
      <c r="D8" s="3"/>
      <c r="E8" s="3"/>
      <c r="F8" s="3"/>
      <c r="I8" s="56" t="s">
        <v>166</v>
      </c>
      <c r="K8" s="246"/>
      <c r="L8" s="373"/>
    </row>
    <row r="9" spans="1:13" x14ac:dyDescent="0.2">
      <c r="A9" s="3"/>
      <c r="B9" s="3"/>
      <c r="D9" s="3"/>
      <c r="E9" s="3"/>
      <c r="F9" s="3"/>
      <c r="I9" s="14">
        <v>15</v>
      </c>
      <c r="K9" s="246"/>
      <c r="L9" s="373"/>
    </row>
    <row r="10" spans="1:13" x14ac:dyDescent="0.2">
      <c r="A10" s="3"/>
      <c r="B10" s="3"/>
      <c r="D10" s="3"/>
      <c r="E10" s="3"/>
      <c r="F10" s="3"/>
      <c r="K10" s="246"/>
      <c r="L10" s="373"/>
    </row>
    <row r="11" spans="1:13" x14ac:dyDescent="0.2">
      <c r="A11" s="3"/>
      <c r="B11" s="3"/>
      <c r="K11" s="246"/>
    </row>
    <row r="12" spans="1:13" x14ac:dyDescent="0.2">
      <c r="A12" s="3"/>
      <c r="B12" s="3"/>
      <c r="C12" s="21" t="s">
        <v>142</v>
      </c>
    </row>
    <row r="13" spans="1:13" x14ac:dyDescent="0.2">
      <c r="A13" s="3"/>
      <c r="B13" s="3"/>
      <c r="D13" t="s">
        <v>143</v>
      </c>
    </row>
    <row r="14" spans="1:13" x14ac:dyDescent="0.2">
      <c r="A14" s="3"/>
      <c r="B14" s="3"/>
      <c r="D14" t="s">
        <v>144</v>
      </c>
    </row>
    <row r="15" spans="1:13" x14ac:dyDescent="0.2">
      <c r="A15" s="3"/>
      <c r="B15" s="3"/>
      <c r="D15" t="s">
        <v>145</v>
      </c>
    </row>
    <row r="16" spans="1:13" x14ac:dyDescent="0.2">
      <c r="A16" s="3"/>
      <c r="B16" s="3"/>
      <c r="D16" t="s">
        <v>146</v>
      </c>
    </row>
    <row r="17" spans="1:15" x14ac:dyDescent="0.2">
      <c r="A17" s="3"/>
      <c r="B17" s="3"/>
    </row>
    <row r="18" spans="1:15" x14ac:dyDescent="0.2">
      <c r="A18" s="3"/>
      <c r="B18" s="3"/>
    </row>
    <row r="19" spans="1:15" x14ac:dyDescent="0.2">
      <c r="A19" s="3"/>
      <c r="B19" s="3"/>
      <c r="H19" t="s">
        <v>151</v>
      </c>
    </row>
    <row r="20" spans="1:15" x14ac:dyDescent="0.2">
      <c r="A20" s="3"/>
      <c r="B20" s="3"/>
      <c r="I20" s="21" t="s">
        <v>152</v>
      </c>
    </row>
    <row r="21" spans="1:15" x14ac:dyDescent="0.2">
      <c r="A21" s="3"/>
      <c r="B21" s="203" t="s">
        <v>147</v>
      </c>
      <c r="C21" s="21" t="s">
        <v>130</v>
      </c>
      <c r="D21" s="21" t="s">
        <v>3</v>
      </c>
      <c r="E21" s="21" t="s">
        <v>4</v>
      </c>
      <c r="F21" s="21"/>
      <c r="G21" s="21" t="s">
        <v>1</v>
      </c>
      <c r="H21" s="21" t="s">
        <v>139</v>
      </c>
      <c r="I21" s="21" t="s">
        <v>153</v>
      </c>
      <c r="K21" s="21" t="s">
        <v>154</v>
      </c>
      <c r="N21" s="375">
        <v>28990</v>
      </c>
      <c r="O21" s="354" t="s">
        <v>210</v>
      </c>
    </row>
    <row r="22" spans="1:15" x14ac:dyDescent="0.2">
      <c r="A22" s="374" t="s">
        <v>188</v>
      </c>
      <c r="B22" s="3"/>
      <c r="C22">
        <f>'Middle Proj'!D8</f>
        <v>0</v>
      </c>
      <c r="D22" s="3">
        <f>'Middle Proj'!D9</f>
        <v>0</v>
      </c>
      <c r="E22" s="3">
        <f>'Middle Proj'!K7</f>
        <v>0</v>
      </c>
      <c r="F22">
        <f>SUM(C22:E22)</f>
        <v>0</v>
      </c>
      <c r="G22" s="228">
        <f>IF(F22&lt;$F$30,$F$31,$F$31+(F22-$F$30)/$F$32)</f>
        <v>2.75</v>
      </c>
      <c r="H22">
        <f>C22+D22+E22</f>
        <v>0</v>
      </c>
      <c r="I22">
        <f>IF(H22&gt;$K$22,$L$22,IF(H22&gt;$K$23,$L$23,IF(H22&gt;$K$24,$L$24,IF(H22&gt;$K$25,$L$25,0))))</f>
        <v>0</v>
      </c>
      <c r="J22" s="14"/>
      <c r="K22">
        <v>1000</v>
      </c>
      <c r="L22">
        <v>400</v>
      </c>
      <c r="M22" s="204">
        <f>I22*$L$28</f>
        <v>0</v>
      </c>
      <c r="N22">
        <f>M22/N21</f>
        <v>0</v>
      </c>
    </row>
    <row r="23" spans="1:15" x14ac:dyDescent="0.2">
      <c r="A23" s="374" t="s">
        <v>44</v>
      </c>
      <c r="B23" s="3"/>
      <c r="C23">
        <f>'K - 8'!D23</f>
        <v>0</v>
      </c>
      <c r="D23" s="3"/>
      <c r="E23" s="3"/>
      <c r="G23" s="228"/>
      <c r="J23" s="14"/>
      <c r="K23">
        <v>950</v>
      </c>
      <c r="L23">
        <v>300</v>
      </c>
      <c r="M23" s="204">
        <f t="shared" ref="M23:M26" si="1">I23*$L$28</f>
        <v>0</v>
      </c>
    </row>
    <row r="24" spans="1:15" x14ac:dyDescent="0.2">
      <c r="A24" s="3"/>
      <c r="B24" s="3"/>
      <c r="D24" s="3"/>
      <c r="E24" s="3"/>
      <c r="G24" s="228"/>
      <c r="J24" s="14"/>
      <c r="K24">
        <v>900</v>
      </c>
      <c r="L24">
        <v>200</v>
      </c>
      <c r="M24" s="204">
        <f t="shared" si="1"/>
        <v>0</v>
      </c>
    </row>
    <row r="25" spans="1:15" x14ac:dyDescent="0.2">
      <c r="A25" s="3"/>
      <c r="B25" s="3"/>
      <c r="D25" s="3"/>
      <c r="E25" s="3"/>
      <c r="G25" s="228"/>
      <c r="J25" s="14"/>
      <c r="K25">
        <v>850</v>
      </c>
      <c r="L25">
        <v>100</v>
      </c>
      <c r="M25" s="204">
        <f t="shared" si="1"/>
        <v>0</v>
      </c>
    </row>
    <row r="26" spans="1:15" x14ac:dyDescent="0.2">
      <c r="A26" s="3"/>
      <c r="B26" s="3"/>
      <c r="D26" s="3"/>
      <c r="E26" s="3"/>
      <c r="G26" s="228"/>
      <c r="J26" s="14"/>
      <c r="M26" s="204">
        <f t="shared" si="1"/>
        <v>0</v>
      </c>
    </row>
    <row r="27" spans="1:15" x14ac:dyDescent="0.2">
      <c r="A27" s="3"/>
      <c r="B27" s="3"/>
      <c r="D27" s="3"/>
      <c r="E27" s="3"/>
      <c r="G27" s="228"/>
      <c r="J27" s="14"/>
      <c r="K27" s="21" t="s">
        <v>155</v>
      </c>
      <c r="M27" s="204"/>
    </row>
    <row r="28" spans="1:15" x14ac:dyDescent="0.2">
      <c r="A28" s="3"/>
      <c r="B28" s="3"/>
      <c r="C28">
        <f>'K - 8'!D25</f>
        <v>0</v>
      </c>
      <c r="D28" s="3">
        <f>'K - 8'!D24</f>
        <v>0</v>
      </c>
      <c r="E28" s="3">
        <f>'K - 8'!G21</f>
        <v>0</v>
      </c>
      <c r="F28">
        <f t="shared" ref="F28" si="2">SUM(C28:E28)</f>
        <v>0</v>
      </c>
      <c r="G28" s="228">
        <f>0.75+(F28/$F$32)+1.75</f>
        <v>2.5</v>
      </c>
      <c r="H28">
        <f t="shared" ref="H28" si="3">C28+D28+E28</f>
        <v>0</v>
      </c>
      <c r="I28">
        <f>IF(H28&gt;$K$22,$L$22,IF(H28&gt;$K$23,$L$23,IF(H28&gt;$K$24,$L$24,IF(H28&gt;$K$25,$L$25,0))))</f>
        <v>0</v>
      </c>
      <c r="J28" s="14"/>
      <c r="L28" s="204">
        <v>15</v>
      </c>
      <c r="M28" s="204">
        <f>I28*$L$28</f>
        <v>0</v>
      </c>
      <c r="N28">
        <f>M28/N21</f>
        <v>0</v>
      </c>
    </row>
    <row r="29" spans="1:15" ht="13.5" thickBot="1" x14ac:dyDescent="0.25">
      <c r="A29" s="3"/>
      <c r="B29" s="3"/>
      <c r="M29" s="204">
        <f>SUM(M22:M28)</f>
        <v>0</v>
      </c>
    </row>
    <row r="30" spans="1:15" x14ac:dyDescent="0.2">
      <c r="A30" s="3"/>
      <c r="B30" s="3"/>
      <c r="C30" s="154"/>
      <c r="D30" s="155"/>
      <c r="E30" s="156" t="s">
        <v>10</v>
      </c>
      <c r="F30" s="157">
        <v>600</v>
      </c>
      <c r="G30" s="205"/>
    </row>
    <row r="31" spans="1:15" x14ac:dyDescent="0.2">
      <c r="A31" s="3"/>
      <c r="B31" s="3"/>
      <c r="C31" s="158"/>
      <c r="D31" s="159"/>
      <c r="E31" s="160" t="s">
        <v>9</v>
      </c>
      <c r="F31" s="193">
        <v>2.75</v>
      </c>
      <c r="G31" s="206"/>
    </row>
    <row r="32" spans="1:15" x14ac:dyDescent="0.2">
      <c r="A32" s="3"/>
      <c r="B32" s="3"/>
      <c r="C32" s="158"/>
      <c r="D32" s="159"/>
      <c r="E32" s="160" t="s">
        <v>24</v>
      </c>
      <c r="F32" s="162">
        <v>600</v>
      </c>
      <c r="G32" s="205"/>
    </row>
    <row r="33" spans="1:7" x14ac:dyDescent="0.2">
      <c r="A33" s="3"/>
      <c r="B33" s="3"/>
      <c r="C33" s="158"/>
      <c r="D33" s="159"/>
      <c r="E33" s="160" t="s">
        <v>25</v>
      </c>
      <c r="F33" s="163">
        <v>0</v>
      </c>
      <c r="G33" s="207"/>
    </row>
    <row r="34" spans="1:7" ht="13.5" thickBot="1" x14ac:dyDescent="0.25">
      <c r="A34" s="3"/>
      <c r="B34" s="3"/>
      <c r="C34" s="164"/>
      <c r="D34" s="165"/>
      <c r="E34" s="165"/>
      <c r="F34" s="167"/>
      <c r="G34" s="205"/>
    </row>
    <row r="35" spans="1:7" x14ac:dyDescent="0.2">
      <c r="A35" s="3"/>
      <c r="B35" s="3"/>
    </row>
    <row r="36" spans="1:7" x14ac:dyDescent="0.2">
      <c r="A36" s="3"/>
      <c r="B36" s="3"/>
      <c r="C36" s="21" t="s">
        <v>142</v>
      </c>
    </row>
    <row r="37" spans="1:7" x14ac:dyDescent="0.2">
      <c r="A37" s="3"/>
      <c r="B37" s="3"/>
      <c r="D37" t="s">
        <v>148</v>
      </c>
    </row>
    <row r="38" spans="1:7" x14ac:dyDescent="0.2">
      <c r="A38" s="3"/>
      <c r="B38" s="3"/>
      <c r="D38" t="s">
        <v>149</v>
      </c>
    </row>
    <row r="39" spans="1:7" x14ac:dyDescent="0.2">
      <c r="A39" s="3"/>
      <c r="B39" s="3"/>
      <c r="D39" t="s">
        <v>145</v>
      </c>
    </row>
    <row r="40" spans="1:7" x14ac:dyDescent="0.2">
      <c r="A40" s="3"/>
      <c r="B40" s="3"/>
    </row>
    <row r="41" spans="1:7" x14ac:dyDescent="0.2">
      <c r="A41" s="3"/>
      <c r="B41" s="3"/>
      <c r="C41" t="s">
        <v>150</v>
      </c>
    </row>
    <row r="42" spans="1:7" x14ac:dyDescent="0.2">
      <c r="A42" s="3"/>
      <c r="B42" s="3"/>
    </row>
    <row r="43" spans="1:7" x14ac:dyDescent="0.2">
      <c r="A43" s="3"/>
      <c r="B43" s="3"/>
    </row>
    <row r="44" spans="1:7" x14ac:dyDescent="0.2">
      <c r="A44" s="3"/>
      <c r="B44" s="3"/>
    </row>
    <row r="45" spans="1:7" x14ac:dyDescent="0.2">
      <c r="A45" s="3"/>
      <c r="B45" s="3"/>
    </row>
    <row r="46" spans="1:7" x14ac:dyDescent="0.2">
      <c r="A46" s="3"/>
      <c r="B46" s="3"/>
    </row>
    <row r="47" spans="1:7" x14ac:dyDescent="0.2">
      <c r="A47" s="3"/>
      <c r="B47" s="3"/>
    </row>
    <row r="48" spans="1:7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  <row r="68" spans="1:2" x14ac:dyDescent="0.2">
      <c r="A68" s="3"/>
      <c r="B68" s="3"/>
    </row>
    <row r="69" spans="1:2" x14ac:dyDescent="0.2">
      <c r="A69" s="3"/>
      <c r="B69" s="3"/>
    </row>
    <row r="70" spans="1:2" x14ac:dyDescent="0.2">
      <c r="A70" s="3"/>
      <c r="B70" s="3"/>
    </row>
    <row r="71" spans="1:2" x14ac:dyDescent="0.2">
      <c r="A71" s="3"/>
      <c r="B71" s="3"/>
    </row>
    <row r="72" spans="1:2" x14ac:dyDescent="0.2">
      <c r="A72" s="3"/>
      <c r="B72" s="3"/>
    </row>
    <row r="73" spans="1:2" x14ac:dyDescent="0.2">
      <c r="A73" s="3"/>
      <c r="B73" s="3"/>
    </row>
    <row r="74" spans="1:2" x14ac:dyDescent="0.2">
      <c r="A74" s="3"/>
      <c r="B74" s="3"/>
    </row>
    <row r="75" spans="1:2" x14ac:dyDescent="0.2">
      <c r="A75" s="3"/>
      <c r="B75" s="3"/>
    </row>
    <row r="76" spans="1:2" x14ac:dyDescent="0.2">
      <c r="A76" s="3"/>
      <c r="B76" s="3"/>
    </row>
    <row r="77" spans="1:2" x14ac:dyDescent="0.2">
      <c r="A77" s="3"/>
      <c r="B77" s="3"/>
    </row>
    <row r="78" spans="1:2" x14ac:dyDescent="0.2">
      <c r="A78" s="3"/>
      <c r="B78" s="3"/>
    </row>
    <row r="79" spans="1:2" x14ac:dyDescent="0.2">
      <c r="A79" s="3"/>
      <c r="B79" s="3"/>
    </row>
    <row r="80" spans="1:2" x14ac:dyDescent="0.2">
      <c r="A80" s="3"/>
      <c r="B80" s="3"/>
    </row>
    <row r="81" spans="1:2" x14ac:dyDescent="0.2">
      <c r="A81" s="3"/>
      <c r="B81" s="3"/>
    </row>
    <row r="82" spans="1:2" x14ac:dyDescent="0.2">
      <c r="A82" s="3"/>
      <c r="B82" s="3"/>
    </row>
    <row r="83" spans="1:2" x14ac:dyDescent="0.2">
      <c r="A83" s="3"/>
      <c r="B83" s="3"/>
    </row>
    <row r="84" spans="1:2" x14ac:dyDescent="0.2">
      <c r="A84" s="3"/>
      <c r="B84" s="3"/>
    </row>
    <row r="85" spans="1:2" x14ac:dyDescent="0.2">
      <c r="A85" s="3"/>
      <c r="B85" s="3"/>
    </row>
    <row r="86" spans="1:2" x14ac:dyDescent="0.2">
      <c r="A86" s="3"/>
      <c r="B86" s="3"/>
    </row>
    <row r="87" spans="1:2" x14ac:dyDescent="0.2">
      <c r="A87" s="3"/>
      <c r="B87" s="3"/>
    </row>
    <row r="88" spans="1:2" x14ac:dyDescent="0.2">
      <c r="A88" s="3"/>
      <c r="B88" s="3"/>
    </row>
    <row r="89" spans="1:2" x14ac:dyDescent="0.2">
      <c r="A89" s="3"/>
      <c r="B89" s="3"/>
    </row>
    <row r="90" spans="1:2" x14ac:dyDescent="0.2">
      <c r="A90" s="3"/>
      <c r="B90" s="3"/>
    </row>
    <row r="91" spans="1:2" x14ac:dyDescent="0.2">
      <c r="A91" s="3"/>
      <c r="B91" s="3"/>
    </row>
    <row r="92" spans="1:2" x14ac:dyDescent="0.2">
      <c r="A92" s="3"/>
      <c r="B92" s="3"/>
    </row>
    <row r="93" spans="1:2" x14ac:dyDescent="0.2">
      <c r="A93" s="3"/>
      <c r="B93" s="3"/>
    </row>
    <row r="94" spans="1:2" x14ac:dyDescent="0.2">
      <c r="A94" s="3"/>
      <c r="B94" s="3"/>
    </row>
    <row r="95" spans="1:2" x14ac:dyDescent="0.2">
      <c r="A95" s="3"/>
      <c r="B95" s="3"/>
    </row>
    <row r="96" spans="1:2" x14ac:dyDescent="0.2">
      <c r="A96" s="3"/>
      <c r="B96" s="3"/>
    </row>
    <row r="97" spans="1:2" x14ac:dyDescent="0.2">
      <c r="A97" s="3"/>
      <c r="B97" s="3"/>
    </row>
    <row r="98" spans="1:2" x14ac:dyDescent="0.2">
      <c r="A98" s="3"/>
      <c r="B98" s="3"/>
    </row>
    <row r="99" spans="1:2" x14ac:dyDescent="0.2">
      <c r="A99" s="3"/>
      <c r="B99" s="3"/>
    </row>
    <row r="100" spans="1:2" x14ac:dyDescent="0.2">
      <c r="A100" s="3"/>
      <c r="B100" s="3"/>
    </row>
    <row r="101" spans="1:2" x14ac:dyDescent="0.2">
      <c r="A101" s="3"/>
      <c r="B101" s="3"/>
    </row>
    <row r="102" spans="1:2" x14ac:dyDescent="0.2">
      <c r="A102" s="3"/>
      <c r="B102" s="3"/>
    </row>
    <row r="103" spans="1:2" x14ac:dyDescent="0.2">
      <c r="A103" s="3"/>
      <c r="B103" s="3"/>
    </row>
    <row r="104" spans="1:2" x14ac:dyDescent="0.2">
      <c r="A104" s="3"/>
      <c r="B104" s="3"/>
    </row>
    <row r="105" spans="1:2" x14ac:dyDescent="0.2">
      <c r="A105" s="3"/>
      <c r="B105" s="3"/>
    </row>
    <row r="106" spans="1:2" x14ac:dyDescent="0.2">
      <c r="A106" s="3"/>
      <c r="B106" s="3"/>
    </row>
    <row r="107" spans="1:2" x14ac:dyDescent="0.2">
      <c r="A107" s="3"/>
      <c r="B107" s="3"/>
    </row>
    <row r="108" spans="1:2" x14ac:dyDescent="0.2">
      <c r="A108" s="3"/>
      <c r="B108" s="3"/>
    </row>
    <row r="109" spans="1:2" x14ac:dyDescent="0.2">
      <c r="A109" s="3"/>
      <c r="B109" s="3"/>
    </row>
    <row r="110" spans="1:2" x14ac:dyDescent="0.2">
      <c r="A110" s="3"/>
      <c r="B110" s="3"/>
    </row>
    <row r="111" spans="1:2" x14ac:dyDescent="0.2">
      <c r="A111" s="3"/>
      <c r="B111" s="3"/>
    </row>
    <row r="112" spans="1:2" x14ac:dyDescent="0.2">
      <c r="A112" s="3"/>
      <c r="B112" s="3"/>
    </row>
    <row r="113" spans="1:2" x14ac:dyDescent="0.2">
      <c r="A113" s="3"/>
      <c r="B113" s="3"/>
    </row>
    <row r="114" spans="1:2" x14ac:dyDescent="0.2">
      <c r="A114" s="3"/>
      <c r="B114" s="3"/>
    </row>
    <row r="115" spans="1:2" x14ac:dyDescent="0.2">
      <c r="A115" s="3"/>
      <c r="B115" s="3"/>
    </row>
    <row r="116" spans="1:2" x14ac:dyDescent="0.2">
      <c r="A116" s="3"/>
      <c r="B116" s="3"/>
    </row>
    <row r="117" spans="1:2" x14ac:dyDescent="0.2">
      <c r="A117" s="3"/>
      <c r="B117" s="3"/>
    </row>
  </sheetData>
  <sheetProtection sheet="1" objects="1" scenarios="1"/>
  <protectedRanges>
    <protectedRange password="83AF" sqref="F30:G33" name="Range1"/>
  </protectedRanges>
  <mergeCells count="1">
    <mergeCell ref="H2:J2"/>
  </mergeCells>
  <phoneticPr fontId="6" type="noConversion"/>
  <pageMargins left="0.75" right="0.75" top="1" bottom="1" header="0.5" footer="0.5"/>
  <pageSetup paperSize="121" orientation="landscape" r:id="rId1"/>
  <headerFooter alignWithMargins="0">
    <oddFooter>&amp;R&amp;Z&amp;F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"/>
  <sheetViews>
    <sheetView topLeftCell="A16" workbookViewId="0">
      <selection activeCell="I39" sqref="I39"/>
    </sheetView>
  </sheetViews>
  <sheetFormatPr defaultRowHeight="12.75" x14ac:dyDescent="0.2"/>
  <cols>
    <col min="1" max="1" width="5.140625" bestFit="1" customWidth="1"/>
    <col min="2" max="2" width="17.42578125" bestFit="1" customWidth="1"/>
    <col min="3" max="3" width="14.140625" bestFit="1" customWidth="1"/>
    <col min="4" max="4" width="9.28515625" bestFit="1" customWidth="1"/>
    <col min="5" max="5" width="7.5703125" bestFit="1" customWidth="1"/>
    <col min="6" max="6" width="11.28515625" bestFit="1" customWidth="1"/>
    <col min="10" max="10" width="8.5703125" customWidth="1"/>
    <col min="11" max="11" width="6.7109375" bestFit="1" customWidth="1"/>
    <col min="12" max="12" width="8.140625" bestFit="1" customWidth="1"/>
    <col min="13" max="13" width="6.7109375" bestFit="1" customWidth="1"/>
    <col min="14" max="14" width="5.5703125" bestFit="1" customWidth="1"/>
  </cols>
  <sheetData>
    <row r="1" spans="1:7" ht="15.75" x14ac:dyDescent="0.25">
      <c r="A1" s="652" t="s">
        <v>101</v>
      </c>
      <c r="B1" s="652"/>
      <c r="C1" s="652"/>
      <c r="D1" s="652"/>
      <c r="E1" s="652"/>
      <c r="F1" s="652"/>
      <c r="G1" s="652"/>
    </row>
    <row r="3" spans="1:7" ht="15.75" thickBot="1" x14ac:dyDescent="0.25">
      <c r="A3" s="126"/>
      <c r="B3" s="127" t="s">
        <v>0</v>
      </c>
      <c r="C3" s="127" t="s">
        <v>83</v>
      </c>
      <c r="D3" s="127" t="s">
        <v>84</v>
      </c>
      <c r="E3" s="127" t="s">
        <v>85</v>
      </c>
      <c r="F3" s="218" t="s">
        <v>160</v>
      </c>
    </row>
    <row r="4" spans="1:7" x14ac:dyDescent="0.2">
      <c r="A4" s="363" t="s">
        <v>204</v>
      </c>
      <c r="B4" s="124">
        <f>'K - 8'!B4</f>
        <v>0</v>
      </c>
      <c r="C4" s="130">
        <f>'Elem Proj'!D7/D12</f>
        <v>0</v>
      </c>
      <c r="D4" s="130">
        <f>SUM('Elem Proj'!D8:D10)/$D$13</f>
        <v>0</v>
      </c>
      <c r="E4" s="130">
        <f>SUM('Elem Proj'!D11:D13)/'0506 Teachers'!D14</f>
        <v>0</v>
      </c>
      <c r="F4" s="219">
        <f>SUM(C4:E4)</f>
        <v>0</v>
      </c>
    </row>
    <row r="5" spans="1:7" x14ac:dyDescent="0.2">
      <c r="A5" s="363" t="s">
        <v>217</v>
      </c>
      <c r="B5" s="124"/>
      <c r="C5" s="130">
        <f>'K - 8'!D6/D12</f>
        <v>0</v>
      </c>
      <c r="D5" s="130">
        <f>SUM('K - 8'!D7:D9)/'0506 Teachers'!D13</f>
        <v>0</v>
      </c>
      <c r="E5" s="130">
        <f>SUM('K - 8'!D10:D12)/D14</f>
        <v>0</v>
      </c>
      <c r="F5" s="219">
        <f t="shared" ref="F5" si="0">SUM(C5:E5)</f>
        <v>0</v>
      </c>
    </row>
    <row r="6" spans="1:7" x14ac:dyDescent="0.2">
      <c r="B6" s="56" t="s">
        <v>62</v>
      </c>
      <c r="C6" s="130">
        <f>SUM(C4:C5)</f>
        <v>0</v>
      </c>
      <c r="D6" s="130">
        <f>SUM(D4:D5)</f>
        <v>0</v>
      </c>
      <c r="E6" s="130">
        <f>SUM(E4:E5)</f>
        <v>0</v>
      </c>
      <c r="F6" s="219">
        <f>SUM(F4:F5)</f>
        <v>0</v>
      </c>
    </row>
    <row r="9" spans="1:7" ht="13.5" thickBot="1" x14ac:dyDescent="0.25"/>
    <row r="10" spans="1:7" ht="13.5" thickBot="1" x14ac:dyDescent="0.25">
      <c r="C10" s="650" t="s">
        <v>86</v>
      </c>
      <c r="D10" s="651"/>
    </row>
    <row r="11" spans="1:7" x14ac:dyDescent="0.2">
      <c r="C11" s="37"/>
      <c r="D11" s="54"/>
    </row>
    <row r="12" spans="1:7" x14ac:dyDescent="0.2">
      <c r="C12" s="170" t="s">
        <v>83</v>
      </c>
      <c r="D12" s="171">
        <v>33</v>
      </c>
    </row>
    <row r="13" spans="1:7" x14ac:dyDescent="0.2">
      <c r="C13" s="170" t="s">
        <v>84</v>
      </c>
      <c r="D13" s="171">
        <v>20</v>
      </c>
    </row>
    <row r="14" spans="1:7" ht="13.5" thickBot="1" x14ac:dyDescent="0.25">
      <c r="C14" s="172" t="s">
        <v>85</v>
      </c>
      <c r="D14" s="173">
        <v>33.5</v>
      </c>
    </row>
    <row r="17" spans="1:14" ht="13.5" thickBot="1" x14ac:dyDescent="0.25"/>
    <row r="18" spans="1:14" ht="16.5" thickBot="1" x14ac:dyDescent="0.3">
      <c r="A18" s="647" t="s">
        <v>102</v>
      </c>
      <c r="B18" s="648"/>
      <c r="C18" s="648"/>
      <c r="D18" s="648"/>
      <c r="E18" s="648"/>
      <c r="F18" s="648"/>
      <c r="G18" s="648"/>
      <c r="H18" s="648"/>
      <c r="I18" s="648"/>
      <c r="J18" s="648"/>
      <c r="K18" s="649"/>
    </row>
    <row r="20" spans="1:14" ht="13.5" thickBot="1" x14ac:dyDescent="0.25">
      <c r="A20" s="148" t="s">
        <v>34</v>
      </c>
      <c r="B20" s="26"/>
      <c r="C20" s="57">
        <v>6</v>
      </c>
      <c r="D20" s="57" t="s">
        <v>71</v>
      </c>
      <c r="E20" s="57" t="s">
        <v>72</v>
      </c>
      <c r="F20" s="23" t="s">
        <v>73</v>
      </c>
      <c r="G20" s="23" t="s">
        <v>3</v>
      </c>
      <c r="H20" s="23" t="s">
        <v>74</v>
      </c>
      <c r="I20" s="23" t="s">
        <v>88</v>
      </c>
      <c r="J20" s="23" t="s">
        <v>89</v>
      </c>
      <c r="K20" s="237" t="s">
        <v>122</v>
      </c>
    </row>
    <row r="21" spans="1:14" x14ac:dyDescent="0.2">
      <c r="A21" s="132" t="s">
        <v>34</v>
      </c>
      <c r="B21" s="132"/>
      <c r="C21" s="93">
        <f>'Middle Proj'!D5</f>
        <v>0</v>
      </c>
      <c r="D21" s="93">
        <f>'Middle Proj'!D6</f>
        <v>0</v>
      </c>
      <c r="E21" s="93">
        <f>'Middle Proj'!D7</f>
        <v>0</v>
      </c>
      <c r="F21" s="93">
        <f>SUM(C21:E21)</f>
        <v>0</v>
      </c>
      <c r="G21" s="93">
        <f>'Middle Proj'!D9</f>
        <v>0</v>
      </c>
      <c r="H21" s="93">
        <f>SUM(F21:G21)</f>
        <v>0</v>
      </c>
      <c r="I21" s="100">
        <f>H21/$C$34</f>
        <v>0</v>
      </c>
      <c r="J21" s="100"/>
      <c r="K21" s="238">
        <f>SUM(I21:J21)</f>
        <v>0</v>
      </c>
    </row>
    <row r="22" spans="1:14" x14ac:dyDescent="0.2">
      <c r="K22" s="239">
        <f>SUM(K21:K21)</f>
        <v>0</v>
      </c>
    </row>
    <row r="23" spans="1:14" x14ac:dyDescent="0.2">
      <c r="K23" s="61"/>
    </row>
    <row r="24" spans="1:14" ht="13.5" thickBot="1" x14ac:dyDescent="0.25">
      <c r="A24" s="22" t="s">
        <v>87</v>
      </c>
      <c r="B24" s="26"/>
      <c r="C24" s="57">
        <v>6</v>
      </c>
      <c r="D24" s="57" t="s">
        <v>71</v>
      </c>
      <c r="E24" s="57" t="s">
        <v>72</v>
      </c>
      <c r="F24" s="23" t="s">
        <v>73</v>
      </c>
      <c r="G24" s="23" t="s">
        <v>3</v>
      </c>
      <c r="H24" s="23" t="s">
        <v>74</v>
      </c>
      <c r="I24" s="26"/>
      <c r="J24" s="26"/>
      <c r="K24" s="240"/>
    </row>
    <row r="25" spans="1:14" x14ac:dyDescent="0.2">
      <c r="A25" s="132"/>
      <c r="B25" s="132"/>
      <c r="C25" s="93">
        <f>'K - 8'!D20</f>
        <v>0</v>
      </c>
      <c r="D25" s="93">
        <f>'K - 8'!D21</f>
        <v>0</v>
      </c>
      <c r="E25" s="93">
        <f>'K - 8'!D22</f>
        <v>0</v>
      </c>
      <c r="F25" s="93">
        <f>'K - 8'!D23</f>
        <v>0</v>
      </c>
      <c r="G25" s="93">
        <f>'K - 8'!D24</f>
        <v>0</v>
      </c>
      <c r="H25" s="93">
        <f>'K - 8'!D25</f>
        <v>0</v>
      </c>
      <c r="I25" s="133">
        <f>H25/$C$34</f>
        <v>0</v>
      </c>
      <c r="J25" s="133"/>
      <c r="K25" s="239">
        <f>SUM(I25:J25)</f>
        <v>0</v>
      </c>
    </row>
    <row r="26" spans="1:14" x14ac:dyDescent="0.2">
      <c r="K26" s="239">
        <f>SUM(K23:K25)</f>
        <v>0</v>
      </c>
    </row>
    <row r="28" spans="1:14" x14ac:dyDescent="0.2">
      <c r="K28" s="653" t="s">
        <v>96</v>
      </c>
      <c r="L28" s="653"/>
    </row>
    <row r="29" spans="1:14" ht="13.5" thickBot="1" x14ac:dyDescent="0.25">
      <c r="A29" s="22" t="s">
        <v>35</v>
      </c>
      <c r="B29" s="26"/>
      <c r="C29" s="57" t="s">
        <v>75</v>
      </c>
      <c r="D29" s="57" t="s">
        <v>76</v>
      </c>
      <c r="E29" s="57" t="s">
        <v>77</v>
      </c>
      <c r="F29" s="57" t="s">
        <v>78</v>
      </c>
      <c r="G29" s="23" t="s">
        <v>73</v>
      </c>
      <c r="H29" s="23" t="s">
        <v>3</v>
      </c>
      <c r="I29" s="23" t="s">
        <v>74</v>
      </c>
      <c r="J29" s="23" t="s">
        <v>88</v>
      </c>
      <c r="K29" s="23" t="s">
        <v>90</v>
      </c>
      <c r="L29" s="225" t="s">
        <v>163</v>
      </c>
      <c r="M29" s="241" t="s">
        <v>122</v>
      </c>
      <c r="N29" s="224"/>
    </row>
    <row r="30" spans="1:14" x14ac:dyDescent="0.2">
      <c r="A30" s="132"/>
      <c r="B30" s="132"/>
      <c r="C30" s="93">
        <f>'High Proj'!D8</f>
        <v>0</v>
      </c>
      <c r="D30" s="93">
        <f>'High Proj'!D9</f>
        <v>0</v>
      </c>
      <c r="E30" s="93">
        <f>'High Proj'!D10</f>
        <v>0</v>
      </c>
      <c r="F30" s="93">
        <f>'High Proj'!D11</f>
        <v>0</v>
      </c>
      <c r="G30" s="93">
        <f>SUM(C30:F30)</f>
        <v>0</v>
      </c>
      <c r="H30" s="93">
        <f>'High Proj'!D13</f>
        <v>0</v>
      </c>
      <c r="I30" s="93">
        <f>SUM(G30:H30)</f>
        <v>0</v>
      </c>
      <c r="J30" s="100">
        <f>I30/C46</f>
        <v>0</v>
      </c>
      <c r="K30" s="100">
        <f>(C30/$C$41-C30/$E$41)/5*2</f>
        <v>0</v>
      </c>
      <c r="L30" s="226">
        <f>'0506 Non-Teach'!E17-3</f>
        <v>-0.60000000000000009</v>
      </c>
      <c r="M30" s="238">
        <f>SUM(J30:L30)</f>
        <v>-0.60000000000000009</v>
      </c>
      <c r="N30" s="227"/>
    </row>
    <row r="31" spans="1:14" ht="13.5" thickBot="1" x14ac:dyDescent="0.25">
      <c r="M31" s="238">
        <f>SUM(M30:M30)</f>
        <v>-0.60000000000000009</v>
      </c>
      <c r="N31" s="224"/>
    </row>
    <row r="32" spans="1:14" ht="13.5" thickBot="1" x14ac:dyDescent="0.25">
      <c r="B32" s="620" t="s">
        <v>93</v>
      </c>
      <c r="C32" s="622"/>
      <c r="D32" s="671"/>
      <c r="E32" s="671"/>
      <c r="F32" s="671"/>
    </row>
    <row r="33" spans="2:8" x14ac:dyDescent="0.2">
      <c r="B33" s="170"/>
      <c r="C33" s="174"/>
      <c r="D33" s="220"/>
      <c r="E33" s="220"/>
      <c r="F33" s="221"/>
    </row>
    <row r="34" spans="2:8" x14ac:dyDescent="0.2">
      <c r="B34" s="170" t="s">
        <v>88</v>
      </c>
      <c r="C34" s="171">
        <v>30.5</v>
      </c>
      <c r="D34" s="222"/>
      <c r="E34" s="202"/>
      <c r="F34" s="202"/>
    </row>
    <row r="35" spans="2:8" x14ac:dyDescent="0.2">
      <c r="B35" s="170"/>
      <c r="C35" s="171"/>
      <c r="D35" s="202"/>
      <c r="E35" s="223"/>
      <c r="F35" s="222"/>
    </row>
    <row r="36" spans="2:8" ht="13.5" thickBot="1" x14ac:dyDescent="0.25">
      <c r="B36" s="172"/>
      <c r="C36" s="182"/>
      <c r="D36" s="202"/>
      <c r="E36" s="202"/>
      <c r="F36" s="202"/>
    </row>
    <row r="37" spans="2:8" ht="13.5" thickBot="1" x14ac:dyDescent="0.25">
      <c r="D37" s="224"/>
      <c r="E37" s="224"/>
      <c r="F37" s="224"/>
    </row>
    <row r="38" spans="2:8" ht="13.5" thickBot="1" x14ac:dyDescent="0.25">
      <c r="B38" s="620" t="s">
        <v>94</v>
      </c>
      <c r="C38" s="622"/>
      <c r="D38" s="668" t="s">
        <v>95</v>
      </c>
      <c r="E38" s="669"/>
      <c r="F38" s="670"/>
    </row>
    <row r="39" spans="2:8" x14ac:dyDescent="0.2">
      <c r="B39" s="170"/>
      <c r="C39" s="174"/>
      <c r="D39" s="175" t="s">
        <v>97</v>
      </c>
      <c r="E39" s="176" t="s">
        <v>108</v>
      </c>
      <c r="F39" s="177" t="s">
        <v>98</v>
      </c>
    </row>
    <row r="40" spans="2:8" x14ac:dyDescent="0.2">
      <c r="B40" s="170" t="s">
        <v>88</v>
      </c>
      <c r="C40" s="171">
        <v>30.5</v>
      </c>
      <c r="D40" s="178"/>
      <c r="E40" s="184"/>
      <c r="F40" s="174"/>
    </row>
    <row r="41" spans="2:8" x14ac:dyDescent="0.2">
      <c r="B41" s="170" t="s">
        <v>90</v>
      </c>
      <c r="C41" s="171">
        <v>20</v>
      </c>
      <c r="D41" s="170"/>
      <c r="E41" s="180">
        <v>34</v>
      </c>
      <c r="F41" s="181">
        <f>E41-C41</f>
        <v>14</v>
      </c>
    </row>
    <row r="42" spans="2:8" x14ac:dyDescent="0.2">
      <c r="B42" s="170"/>
      <c r="C42" s="171"/>
      <c r="D42" s="170"/>
      <c r="E42" s="180"/>
      <c r="F42" s="181"/>
    </row>
    <row r="43" spans="2:8" ht="13.5" thickBot="1" x14ac:dyDescent="0.25">
      <c r="B43" s="185"/>
      <c r="C43" s="173"/>
      <c r="D43" s="172"/>
      <c r="E43" s="186"/>
      <c r="F43" s="187"/>
    </row>
    <row r="44" spans="2:8" ht="13.5" thickBot="1" x14ac:dyDescent="0.25">
      <c r="G44" s="138"/>
      <c r="H44" s="1"/>
    </row>
    <row r="45" spans="2:8" ht="13.5" thickBot="1" x14ac:dyDescent="0.25">
      <c r="B45" s="188" t="s">
        <v>109</v>
      </c>
      <c r="C45" s="189"/>
    </row>
    <row r="46" spans="2:8" x14ac:dyDescent="0.2">
      <c r="B46" s="170" t="s">
        <v>88</v>
      </c>
      <c r="C46" s="171">
        <v>20</v>
      </c>
    </row>
    <row r="47" spans="2:8" ht="13.5" thickBot="1" x14ac:dyDescent="0.25">
      <c r="B47" s="38"/>
      <c r="C47" s="55"/>
    </row>
  </sheetData>
  <sheetProtection sheet="1" objects="1" scenarios="1"/>
  <mergeCells count="8">
    <mergeCell ref="B38:C38"/>
    <mergeCell ref="D38:F38"/>
    <mergeCell ref="A1:G1"/>
    <mergeCell ref="C10:D10"/>
    <mergeCell ref="A18:K18"/>
    <mergeCell ref="K28:L28"/>
    <mergeCell ref="B32:C32"/>
    <mergeCell ref="D32:F32"/>
  </mergeCells>
  <phoneticPr fontId="6" type="noConversion"/>
  <pageMargins left="0.75" right="0.75" top="1" bottom="1" header="0.5" footer="0.5"/>
  <pageSetup paperSize="121" orientation="landscape" r:id="rId1"/>
  <headerFooter alignWithMargins="0">
    <oddFooter>&amp;R&amp;Z&amp;F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workbookViewId="0">
      <selection activeCell="I39" sqref="I39"/>
    </sheetView>
  </sheetViews>
  <sheetFormatPr defaultRowHeight="12.75" x14ac:dyDescent="0.2"/>
  <cols>
    <col min="1" max="1" width="11" style="202" customWidth="1"/>
    <col min="2" max="2" width="1.5703125" style="202" customWidth="1"/>
    <col min="3" max="3" width="3.85546875" style="202" hidden="1" customWidth="1"/>
    <col min="4" max="4" width="6" style="202" customWidth="1"/>
    <col min="5" max="5" width="1.42578125" style="202" customWidth="1"/>
    <col min="6" max="6" width="10.140625" style="202" customWidth="1"/>
    <col min="7" max="9" width="8.7109375" style="202" customWidth="1"/>
    <col min="10" max="10" width="8.7109375" style="202" bestFit="1" customWidth="1"/>
    <col min="11" max="11" width="8.7109375" style="202" customWidth="1"/>
    <col min="12" max="12" width="13.140625" style="202" customWidth="1"/>
    <col min="13" max="13" width="8.7109375" style="202" customWidth="1"/>
    <col min="14" max="14" width="8" style="202" customWidth="1"/>
    <col min="15" max="15" width="8.85546875" style="202" bestFit="1" customWidth="1"/>
    <col min="16" max="16" width="6" style="202" customWidth="1"/>
    <col min="17" max="17" width="7.140625" style="202" bestFit="1" customWidth="1"/>
    <col min="18" max="18" width="9.140625" style="202"/>
    <col min="19" max="19" width="7.28515625" style="202" bestFit="1" customWidth="1"/>
    <col min="20" max="20" width="6.140625" style="202" bestFit="1" customWidth="1"/>
    <col min="21" max="21" width="0.7109375" style="202" customWidth="1"/>
    <col min="22" max="22" width="4.7109375" style="202" customWidth="1"/>
    <col min="23" max="23" width="11.140625" style="202" customWidth="1"/>
    <col min="24" max="16384" width="9.140625" style="202"/>
  </cols>
  <sheetData>
    <row r="1" spans="1:26" ht="22.5" customHeight="1" thickBot="1" x14ac:dyDescent="0.4">
      <c r="A1" s="619" t="s">
        <v>228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</row>
    <row r="2" spans="1:26" ht="3.75" customHeight="1" thickBot="1" x14ac:dyDescent="0.4">
      <c r="A2" s="405"/>
      <c r="B2" s="406"/>
      <c r="C2" s="406"/>
      <c r="D2" s="406"/>
      <c r="E2" s="406"/>
      <c r="F2" s="406"/>
      <c r="G2" s="406"/>
      <c r="H2" s="406"/>
      <c r="I2" s="406"/>
      <c r="J2" s="406" t="e">
        <f>su</f>
        <v>#NAME?</v>
      </c>
      <c r="K2" s="406"/>
      <c r="L2" s="406"/>
      <c r="M2" s="407"/>
      <c r="N2" s="619" t="s">
        <v>228</v>
      </c>
      <c r="O2" s="619"/>
      <c r="P2" s="619"/>
      <c r="Q2" s="619"/>
      <c r="R2" s="619"/>
      <c r="S2" s="619"/>
      <c r="T2" s="619"/>
      <c r="U2" s="619"/>
      <c r="V2" s="619"/>
      <c r="W2" s="619"/>
      <c r="X2" s="619"/>
      <c r="Y2" s="619"/>
      <c r="Z2" s="619"/>
    </row>
    <row r="3" spans="1:26" s="221" customFormat="1" ht="18.75" thickBot="1" x14ac:dyDescent="0.3">
      <c r="A3" s="385" t="s">
        <v>79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386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</row>
    <row r="4" spans="1:26" ht="18.75" thickBot="1" x14ac:dyDescent="0.3">
      <c r="A4" s="387" t="s">
        <v>202</v>
      </c>
      <c r="B4" s="492"/>
      <c r="C4" s="477"/>
      <c r="D4" s="616" t="s">
        <v>227</v>
      </c>
      <c r="E4" s="617"/>
      <c r="F4" s="617"/>
      <c r="G4" s="617"/>
      <c r="H4" s="618"/>
      <c r="I4" s="184"/>
      <c r="J4" s="184"/>
      <c r="K4" s="184"/>
      <c r="L4" s="184"/>
      <c r="M4" s="174"/>
      <c r="N4" s="221"/>
      <c r="O4" s="221"/>
      <c r="P4" s="221"/>
      <c r="Q4" s="221"/>
      <c r="R4" s="221"/>
      <c r="S4" s="221"/>
      <c r="T4" s="221"/>
      <c r="W4" s="221"/>
      <c r="X4" s="221"/>
      <c r="Y4" s="221"/>
      <c r="Z4" s="221"/>
    </row>
    <row r="5" spans="1:26" ht="6.75" customHeight="1" x14ac:dyDescent="0.2">
      <c r="A5" s="388"/>
      <c r="M5" s="398"/>
    </row>
    <row r="6" spans="1:26" x14ac:dyDescent="0.2">
      <c r="A6" s="175" t="s">
        <v>71</v>
      </c>
      <c r="B6" s="184"/>
      <c r="C6" s="184"/>
      <c r="D6" s="458">
        <v>0</v>
      </c>
      <c r="E6" s="184"/>
      <c r="H6" s="184"/>
      <c r="I6" s="184"/>
      <c r="J6" s="493" t="s">
        <v>82</v>
      </c>
      <c r="K6" s="458">
        <v>0</v>
      </c>
      <c r="M6" s="174"/>
    </row>
    <row r="7" spans="1:26" x14ac:dyDescent="0.2">
      <c r="A7" s="175" t="s">
        <v>72</v>
      </c>
      <c r="B7" s="184"/>
      <c r="C7" s="184"/>
      <c r="D7" s="458">
        <v>0</v>
      </c>
      <c r="E7" s="184"/>
      <c r="H7" s="490"/>
      <c r="I7" s="495" t="s">
        <v>260</v>
      </c>
      <c r="J7" s="493" t="s">
        <v>4</v>
      </c>
      <c r="K7" s="458">
        <v>0</v>
      </c>
      <c r="M7" s="174"/>
    </row>
    <row r="8" spans="1:26" x14ac:dyDescent="0.2">
      <c r="A8" s="175" t="s">
        <v>73</v>
      </c>
      <c r="B8" s="184"/>
      <c r="C8" s="184"/>
      <c r="D8" s="464">
        <f>SUM(D6:D7)</f>
        <v>0</v>
      </c>
      <c r="E8" s="184"/>
      <c r="H8" s="490"/>
      <c r="I8" s="184"/>
      <c r="J8" s="493" t="s">
        <v>16</v>
      </c>
      <c r="K8" s="458">
        <v>0</v>
      </c>
      <c r="M8" s="174"/>
    </row>
    <row r="9" spans="1:26" x14ac:dyDescent="0.2">
      <c r="A9" s="175" t="s">
        <v>3</v>
      </c>
      <c r="B9" s="352"/>
      <c r="C9" s="378"/>
      <c r="D9" s="458">
        <v>0</v>
      </c>
      <c r="E9" s="378"/>
      <c r="F9" s="417"/>
      <c r="H9" s="447"/>
      <c r="I9" s="221"/>
      <c r="J9" s="221"/>
      <c r="K9" s="353"/>
      <c r="L9" s="353"/>
      <c r="M9" s="177"/>
    </row>
    <row r="10" spans="1:26" ht="12" customHeight="1" x14ac:dyDescent="0.2">
      <c r="A10" s="175" t="s">
        <v>74</v>
      </c>
      <c r="B10" s="352"/>
      <c r="C10" s="352"/>
      <c r="D10" s="464">
        <f>SUM(D8:D9)</f>
        <v>0</v>
      </c>
      <c r="E10" s="352"/>
      <c r="F10" s="417"/>
      <c r="G10" s="450"/>
      <c r="H10" s="447"/>
      <c r="I10" s="447"/>
      <c r="J10" s="447"/>
      <c r="K10" s="176"/>
      <c r="L10" s="176"/>
      <c r="M10" s="395"/>
    </row>
    <row r="11" spans="1:26" x14ac:dyDescent="0.2">
      <c r="A11" s="396"/>
      <c r="B11" s="352"/>
      <c r="C11" s="352"/>
      <c r="D11" s="352"/>
      <c r="E11" s="352"/>
      <c r="F11" s="417"/>
      <c r="G11" s="381"/>
      <c r="H11" s="425"/>
      <c r="I11" s="426"/>
      <c r="J11" s="447"/>
      <c r="K11" s="176"/>
      <c r="L11" s="176"/>
      <c r="M11" s="395"/>
    </row>
    <row r="12" spans="1:26" x14ac:dyDescent="0.2">
      <c r="A12" s="396"/>
      <c r="B12" s="352"/>
      <c r="C12" s="352"/>
      <c r="D12" s="352"/>
      <c r="E12" s="352"/>
      <c r="F12" s="380"/>
      <c r="G12" s="381"/>
      <c r="H12" s="352"/>
      <c r="I12" s="352"/>
      <c r="J12" s="352"/>
      <c r="K12" s="176"/>
      <c r="L12" s="176"/>
      <c r="M12" s="395"/>
    </row>
    <row r="13" spans="1:26" x14ac:dyDescent="0.2">
      <c r="A13" s="396"/>
      <c r="B13" s="352"/>
      <c r="C13" s="352"/>
      <c r="D13" s="352"/>
      <c r="E13" s="352"/>
      <c r="F13" s="353"/>
      <c r="G13" s="352" t="s">
        <v>28</v>
      </c>
      <c r="H13" s="352" t="s">
        <v>12</v>
      </c>
      <c r="I13" s="352" t="s">
        <v>133</v>
      </c>
      <c r="J13" s="447" t="s">
        <v>30</v>
      </c>
      <c r="K13" s="352" t="s">
        <v>31</v>
      </c>
      <c r="L13" s="352" t="s">
        <v>132</v>
      </c>
      <c r="M13" s="408" t="s">
        <v>135</v>
      </c>
    </row>
    <row r="14" spans="1:26" ht="13.5" thickBot="1" x14ac:dyDescent="0.25">
      <c r="A14" s="396"/>
      <c r="B14" s="352"/>
      <c r="C14" s="352"/>
      <c r="D14" s="352"/>
      <c r="E14" s="352"/>
      <c r="F14" s="353"/>
      <c r="G14" s="352" t="s">
        <v>1</v>
      </c>
      <c r="H14" s="352" t="s">
        <v>1</v>
      </c>
      <c r="I14" s="352" t="s">
        <v>1</v>
      </c>
      <c r="J14" s="447" t="s">
        <v>112</v>
      </c>
      <c r="K14" s="352" t="s">
        <v>134</v>
      </c>
      <c r="L14" s="352" t="s">
        <v>270</v>
      </c>
      <c r="M14" s="408" t="s">
        <v>1</v>
      </c>
    </row>
    <row r="15" spans="1:26" ht="13.5" thickBot="1" x14ac:dyDescent="0.25">
      <c r="A15" s="396"/>
      <c r="B15" s="352"/>
      <c r="C15" s="352"/>
      <c r="D15" s="352"/>
      <c r="E15" s="352"/>
      <c r="F15" s="353"/>
      <c r="G15" s="486">
        <f>AP!G15</f>
        <v>0.8</v>
      </c>
      <c r="H15" s="469">
        <f>'MS Clerical'!I4</f>
        <v>2.8000000000000003</v>
      </c>
      <c r="I15" s="469">
        <f>'Library Media'!F21</f>
        <v>0</v>
      </c>
      <c r="J15" s="466">
        <f>LAN!H15</f>
        <v>8500</v>
      </c>
      <c r="K15" s="465" t="s">
        <v>226</v>
      </c>
      <c r="L15" s="465">
        <f>SecndryTeachers!N4</f>
        <v>0</v>
      </c>
      <c r="M15" s="465">
        <f>'MS Counselor'!E4</f>
        <v>1</v>
      </c>
    </row>
    <row r="16" spans="1:26" ht="4.5" customHeight="1" thickBot="1" x14ac:dyDescent="0.25">
      <c r="A16" s="405"/>
      <c r="B16" s="406"/>
      <c r="C16" s="406"/>
      <c r="D16" s="406"/>
      <c r="E16" s="406"/>
      <c r="F16" s="406"/>
      <c r="G16" s="406"/>
      <c r="H16" s="406"/>
      <c r="I16" s="406"/>
      <c r="J16" s="406"/>
      <c r="K16" s="406"/>
      <c r="L16" s="406"/>
      <c r="M16" s="407"/>
    </row>
    <row r="17" spans="1:26" ht="13.5" thickBot="1" x14ac:dyDescent="0.25"/>
    <row r="18" spans="1:26" ht="13.5" thickBot="1" x14ac:dyDescent="0.25">
      <c r="G18" s="624" t="s">
        <v>220</v>
      </c>
      <c r="H18" s="625"/>
      <c r="I18" s="625"/>
      <c r="J18" s="626"/>
      <c r="L18" s="524" t="s">
        <v>271</v>
      </c>
    </row>
    <row r="19" spans="1:26" ht="13.5" thickBot="1" x14ac:dyDescent="0.25">
      <c r="G19" s="528"/>
      <c r="H19" s="533" t="s">
        <v>28</v>
      </c>
      <c r="I19" s="533" t="s">
        <v>276</v>
      </c>
      <c r="J19" s="529"/>
      <c r="L19" s="524"/>
    </row>
    <row r="20" spans="1:26" ht="13.5" thickBot="1" x14ac:dyDescent="0.25">
      <c r="G20" s="530" t="s">
        <v>88</v>
      </c>
      <c r="H20" s="534" t="s">
        <v>222</v>
      </c>
      <c r="I20" s="535" t="s">
        <v>222</v>
      </c>
      <c r="J20" s="531" t="s">
        <v>5</v>
      </c>
    </row>
    <row r="21" spans="1:26" ht="13.5" thickBot="1" x14ac:dyDescent="0.25">
      <c r="G21" s="461">
        <f>SecndryTeachers!I4</f>
        <v>0</v>
      </c>
      <c r="H21" s="513">
        <f>SecndryTeachers!L4</f>
        <v>0</v>
      </c>
      <c r="I21" s="532">
        <f>SecndryTeachers!M4</f>
        <v>0</v>
      </c>
      <c r="J21" s="467">
        <f>SUM(G21:I21)</f>
        <v>0</v>
      </c>
    </row>
    <row r="23" spans="1:26" s="221" customFormat="1" ht="13.5" thickBot="1" x14ac:dyDescent="0.25">
      <c r="A23" s="489" t="s">
        <v>229</v>
      </c>
      <c r="L23" s="523" t="s">
        <v>269</v>
      </c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</row>
    <row r="24" spans="1:26" s="221" customFormat="1" ht="13.5" thickBot="1" x14ac:dyDescent="0.25">
      <c r="L24" s="522" t="s">
        <v>286</v>
      </c>
    </row>
    <row r="25" spans="1:26" s="221" customFormat="1" x14ac:dyDescent="0.2">
      <c r="H25" s="588" t="s">
        <v>249</v>
      </c>
      <c r="I25" s="591" t="s">
        <v>82</v>
      </c>
      <c r="J25" s="591" t="s">
        <v>4</v>
      </c>
      <c r="K25" s="585" t="s">
        <v>16</v>
      </c>
      <c r="L25" s="536" t="s">
        <v>289</v>
      </c>
      <c r="O25" s="220"/>
      <c r="P25" s="220"/>
      <c r="Q25" s="220"/>
      <c r="R25" s="220"/>
      <c r="S25" s="220"/>
      <c r="T25" s="220"/>
    </row>
    <row r="26" spans="1:26" s="555" customFormat="1" x14ac:dyDescent="0.2">
      <c r="H26" s="581" t="s">
        <v>279</v>
      </c>
      <c r="I26" s="596">
        <v>11</v>
      </c>
      <c r="J26" s="596">
        <v>120</v>
      </c>
      <c r="K26" s="596"/>
      <c r="L26" s="602">
        <v>0.46014258646687412</v>
      </c>
      <c r="O26" s="554"/>
      <c r="P26" s="554"/>
      <c r="Q26" s="554"/>
      <c r="R26" s="554"/>
      <c r="S26" s="554"/>
      <c r="T26" s="554"/>
    </row>
    <row r="27" spans="1:26" s="221" customFormat="1" x14ac:dyDescent="0.2">
      <c r="H27" s="581" t="s">
        <v>254</v>
      </c>
      <c r="I27" s="596">
        <v>14</v>
      </c>
      <c r="J27" s="596">
        <v>68</v>
      </c>
      <c r="K27" s="596"/>
      <c r="L27" s="602">
        <v>0.30604036130914641</v>
      </c>
      <c r="O27" s="220"/>
      <c r="P27" s="220"/>
      <c r="Q27" s="220"/>
      <c r="R27" s="220"/>
      <c r="S27" s="220"/>
      <c r="T27" s="220"/>
    </row>
    <row r="28" spans="1:26" s="221" customFormat="1" x14ac:dyDescent="0.2">
      <c r="H28" s="581" t="s">
        <v>255</v>
      </c>
      <c r="I28" s="596">
        <v>0</v>
      </c>
      <c r="J28" s="596">
        <v>117</v>
      </c>
      <c r="K28" s="596">
        <v>50</v>
      </c>
      <c r="L28" s="602">
        <v>0.45653577145635893</v>
      </c>
      <c r="O28" s="220"/>
      <c r="P28" s="220"/>
      <c r="Q28" s="220"/>
      <c r="R28" s="220"/>
      <c r="S28" s="220"/>
      <c r="T28" s="220"/>
    </row>
    <row r="29" spans="1:26" s="221" customFormat="1" x14ac:dyDescent="0.2">
      <c r="H29" s="581" t="s">
        <v>256</v>
      </c>
      <c r="I29" s="596">
        <v>6</v>
      </c>
      <c r="J29" s="596">
        <v>63</v>
      </c>
      <c r="K29" s="596"/>
      <c r="L29" s="602">
        <v>0.29233446426918874</v>
      </c>
      <c r="O29" s="220"/>
      <c r="P29" s="220"/>
      <c r="Q29" s="220"/>
      <c r="R29" s="220"/>
      <c r="S29" s="220"/>
      <c r="T29" s="220"/>
    </row>
    <row r="30" spans="1:26" s="221" customFormat="1" x14ac:dyDescent="0.2">
      <c r="H30" s="581" t="s">
        <v>257</v>
      </c>
      <c r="I30" s="596">
        <v>18</v>
      </c>
      <c r="J30" s="596">
        <v>105</v>
      </c>
      <c r="K30" s="596"/>
      <c r="L30" s="602">
        <v>0.3796193875236562</v>
      </c>
      <c r="O30" s="220"/>
      <c r="P30" s="220"/>
      <c r="Q30" s="220"/>
      <c r="R30" s="220"/>
      <c r="S30" s="220"/>
      <c r="T30" s="220"/>
    </row>
    <row r="31" spans="1:26" s="221" customFormat="1" ht="13.5" thickBot="1" x14ac:dyDescent="0.25">
      <c r="A31" s="202"/>
      <c r="B31" s="202"/>
      <c r="C31" s="202"/>
      <c r="D31" s="202"/>
      <c r="E31" s="202"/>
      <c r="F31" s="202"/>
      <c r="H31" s="599" t="s">
        <v>274</v>
      </c>
      <c r="I31" s="596">
        <v>3</v>
      </c>
      <c r="J31" s="596">
        <v>93</v>
      </c>
      <c r="K31" s="596">
        <v>46</v>
      </c>
      <c r="L31" s="602">
        <v>0.32118898435331017</v>
      </c>
      <c r="M31" s="202"/>
      <c r="O31" s="220"/>
      <c r="P31" s="220"/>
      <c r="Q31" s="220"/>
      <c r="R31" s="220"/>
      <c r="S31" s="220"/>
      <c r="T31" s="220"/>
    </row>
    <row r="32" spans="1:26" s="221" customFormat="1" ht="18" x14ac:dyDescent="0.25">
      <c r="A32" s="421"/>
      <c r="B32" s="447"/>
      <c r="C32" s="447"/>
      <c r="D32" s="447"/>
      <c r="E32" s="447"/>
      <c r="F32" s="417"/>
      <c r="G32" s="381"/>
      <c r="H32" s="447"/>
      <c r="I32" s="574"/>
      <c r="J32" s="574"/>
      <c r="K32" s="554"/>
      <c r="L32" s="220"/>
      <c r="M32" s="220"/>
      <c r="O32" s="220"/>
      <c r="P32" s="220"/>
      <c r="Q32" s="220"/>
      <c r="R32" s="220"/>
      <c r="S32" s="220"/>
      <c r="T32" s="220"/>
    </row>
    <row r="33" spans="1:26" s="221" customFormat="1" x14ac:dyDescent="0.2">
      <c r="A33" s="202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M33" s="202"/>
      <c r="O33" s="220"/>
      <c r="P33" s="220"/>
      <c r="Q33" s="220"/>
      <c r="R33" s="220"/>
      <c r="S33" s="220"/>
      <c r="T33" s="220"/>
    </row>
    <row r="34" spans="1:26" s="221" customFormat="1" ht="18" x14ac:dyDescent="0.25">
      <c r="A34" s="416"/>
      <c r="B34" s="382"/>
      <c r="C34" s="382"/>
      <c r="D34" s="623"/>
      <c r="E34" s="623"/>
      <c r="F34" s="623"/>
      <c r="G34" s="623"/>
      <c r="H34" s="623"/>
      <c r="I34" s="447"/>
      <c r="J34" s="447"/>
      <c r="K34" s="220"/>
      <c r="L34" s="220"/>
      <c r="M34" s="220"/>
      <c r="O34" s="220"/>
      <c r="P34" s="220"/>
      <c r="Q34" s="220"/>
      <c r="R34" s="220"/>
      <c r="S34" s="220"/>
      <c r="T34" s="220"/>
    </row>
    <row r="35" spans="1:26" s="221" customFormat="1" ht="18" x14ac:dyDescent="0.25">
      <c r="A35" s="416"/>
      <c r="B35" s="382"/>
      <c r="C35" s="382"/>
      <c r="D35" s="383"/>
      <c r="E35" s="383"/>
      <c r="F35" s="383"/>
      <c r="G35" s="383"/>
      <c r="H35" s="383"/>
      <c r="I35" s="447"/>
      <c r="J35" s="447"/>
      <c r="K35" s="220"/>
      <c r="L35" s="220"/>
      <c r="M35" s="220"/>
      <c r="O35" s="220"/>
      <c r="P35" s="220"/>
      <c r="Q35" s="220"/>
      <c r="R35" s="220"/>
      <c r="S35" s="220"/>
      <c r="T35" s="220"/>
    </row>
    <row r="36" spans="1:26" s="221" customFormat="1" ht="18" x14ac:dyDescent="0.25">
      <c r="A36" s="422"/>
      <c r="B36" s="382"/>
      <c r="C36" s="382"/>
      <c r="D36" s="451"/>
      <c r="E36" s="383"/>
      <c r="F36" s="417"/>
      <c r="G36" s="202"/>
      <c r="H36" s="383"/>
      <c r="I36" s="447"/>
      <c r="J36" s="447"/>
      <c r="K36" s="220"/>
      <c r="L36" s="220"/>
      <c r="M36" s="220"/>
      <c r="O36" s="220"/>
      <c r="P36" s="220"/>
      <c r="Q36" s="220"/>
      <c r="R36" s="220"/>
      <c r="S36" s="220"/>
      <c r="T36" s="220"/>
    </row>
    <row r="37" spans="1:26" s="221" customFormat="1" ht="18" x14ac:dyDescent="0.25">
      <c r="A37" s="220"/>
      <c r="B37" s="382"/>
      <c r="C37" s="382"/>
      <c r="D37" s="451"/>
      <c r="E37" s="383"/>
      <c r="F37" s="417"/>
      <c r="G37" s="202"/>
      <c r="H37" s="383"/>
      <c r="I37" s="447"/>
      <c r="J37" s="447"/>
      <c r="K37" s="220"/>
      <c r="L37" s="220"/>
      <c r="M37" s="220"/>
      <c r="O37" s="220"/>
      <c r="P37" s="220"/>
      <c r="Q37" s="220"/>
      <c r="R37" s="220"/>
      <c r="S37" s="220"/>
      <c r="T37" s="220"/>
    </row>
    <row r="38" spans="1:26" s="221" customFormat="1" ht="18" x14ac:dyDescent="0.25">
      <c r="A38" s="220"/>
      <c r="B38" s="382"/>
      <c r="C38" s="382"/>
      <c r="D38" s="451"/>
      <c r="E38" s="383"/>
      <c r="F38" s="417"/>
      <c r="G38" s="202"/>
      <c r="H38" s="383"/>
      <c r="I38" s="447"/>
      <c r="J38" s="447"/>
      <c r="K38" s="220"/>
      <c r="L38" s="220"/>
      <c r="M38" s="220"/>
      <c r="O38" s="220"/>
      <c r="P38" s="220"/>
      <c r="Q38" s="220"/>
      <c r="R38" s="220"/>
      <c r="S38" s="220"/>
      <c r="T38" s="220"/>
    </row>
    <row r="39" spans="1:26" s="221" customFormat="1" ht="18" x14ac:dyDescent="0.25">
      <c r="A39" s="220"/>
      <c r="B39" s="382"/>
      <c r="C39" s="382"/>
      <c r="D39" s="202"/>
      <c r="E39" s="383"/>
      <c r="F39" s="417"/>
      <c r="G39" s="202"/>
      <c r="H39" s="383"/>
      <c r="I39" s="447"/>
      <c r="J39" s="447"/>
      <c r="K39" s="220"/>
      <c r="L39" s="220"/>
      <c r="M39" s="220"/>
      <c r="O39" s="220"/>
      <c r="P39" s="220"/>
      <c r="Q39" s="220"/>
      <c r="R39" s="220"/>
      <c r="S39" s="220"/>
      <c r="T39" s="220"/>
    </row>
    <row r="40" spans="1:26" s="221" customFormat="1" ht="18" x14ac:dyDescent="0.25">
      <c r="A40" s="220"/>
      <c r="B40" s="382"/>
      <c r="C40" s="382"/>
      <c r="D40" s="451"/>
      <c r="E40" s="383"/>
      <c r="F40" s="417"/>
      <c r="G40" s="452"/>
      <c r="H40" s="383"/>
      <c r="I40" s="447"/>
      <c r="J40" s="447"/>
      <c r="K40" s="220"/>
      <c r="L40" s="220"/>
      <c r="M40" s="220"/>
      <c r="O40" s="220"/>
      <c r="P40" s="220"/>
      <c r="Q40" s="220"/>
      <c r="R40" s="220"/>
      <c r="S40" s="220"/>
      <c r="T40" s="220"/>
    </row>
    <row r="41" spans="1:26" s="221" customFormat="1" ht="18" x14ac:dyDescent="0.25">
      <c r="A41" s="220"/>
      <c r="B41" s="382"/>
      <c r="C41" s="382"/>
      <c r="D41" s="202"/>
      <c r="E41" s="383"/>
      <c r="F41" s="417"/>
      <c r="G41" s="381"/>
      <c r="H41" s="383"/>
      <c r="I41" s="447"/>
      <c r="J41" s="447"/>
      <c r="K41" s="220"/>
      <c r="L41" s="220"/>
      <c r="M41" s="220"/>
      <c r="O41" s="220"/>
      <c r="P41" s="220"/>
      <c r="Q41" s="220"/>
      <c r="R41" s="220"/>
      <c r="S41" s="220"/>
      <c r="T41" s="220"/>
    </row>
    <row r="42" spans="1:26" s="221" customFormat="1" x14ac:dyDescent="0.2">
      <c r="A42" s="202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O42" s="220"/>
      <c r="P42" s="220"/>
      <c r="Q42" s="220"/>
      <c r="R42" s="220"/>
      <c r="S42" s="220"/>
      <c r="T42" s="220"/>
    </row>
    <row r="43" spans="1:26" s="221" customFormat="1" ht="18" x14ac:dyDescent="0.25">
      <c r="A43" s="416"/>
      <c r="B43" s="382"/>
      <c r="C43" s="382"/>
      <c r="D43" s="383"/>
      <c r="E43" s="383"/>
      <c r="G43" s="447"/>
      <c r="H43" s="447"/>
      <c r="I43" s="447"/>
      <c r="J43" s="447"/>
      <c r="K43" s="447"/>
      <c r="L43" s="447"/>
      <c r="M43" s="447"/>
      <c r="O43" s="220"/>
      <c r="P43" s="220"/>
      <c r="Q43" s="220"/>
      <c r="R43" s="220"/>
      <c r="S43" s="220"/>
      <c r="T43" s="220"/>
    </row>
    <row r="44" spans="1:26" s="221" customFormat="1" ht="18" x14ac:dyDescent="0.25">
      <c r="A44" s="416"/>
      <c r="B44" s="382"/>
      <c r="C44" s="382"/>
      <c r="D44" s="383"/>
      <c r="E44" s="383"/>
      <c r="G44" s="447"/>
      <c r="H44" s="447"/>
      <c r="I44" s="447"/>
      <c r="J44" s="447"/>
      <c r="K44" s="447"/>
      <c r="L44" s="447"/>
      <c r="M44" s="447"/>
      <c r="O44" s="220"/>
      <c r="P44" s="220"/>
      <c r="Q44" s="220"/>
      <c r="R44" s="220"/>
      <c r="S44" s="220"/>
      <c r="T44" s="220"/>
    </row>
    <row r="45" spans="1:26" s="221" customFormat="1" ht="18" x14ac:dyDescent="0.25">
      <c r="A45" s="416"/>
      <c r="B45" s="382"/>
      <c r="C45" s="382"/>
      <c r="D45" s="383"/>
      <c r="E45" s="383"/>
      <c r="G45" s="423"/>
      <c r="H45" s="447"/>
      <c r="I45" s="447"/>
      <c r="J45" s="447"/>
      <c r="K45" s="220"/>
      <c r="L45" s="220"/>
      <c r="M45" s="220"/>
      <c r="O45" s="220"/>
      <c r="P45" s="220"/>
      <c r="Q45" s="220"/>
      <c r="R45" s="220"/>
      <c r="S45" s="220"/>
      <c r="T45" s="220"/>
    </row>
    <row r="46" spans="1:26" ht="3.75" customHeight="1" x14ac:dyDescent="0.2">
      <c r="N46" s="221"/>
      <c r="O46" s="220"/>
      <c r="P46" s="220"/>
      <c r="Q46" s="220"/>
      <c r="R46" s="220"/>
      <c r="S46" s="220"/>
      <c r="T46" s="220"/>
      <c r="U46" s="221"/>
      <c r="V46" s="221"/>
      <c r="W46" s="221"/>
      <c r="X46" s="221"/>
      <c r="Y46" s="221"/>
      <c r="Z46" s="221"/>
    </row>
    <row r="55" spans="1:13" ht="18" x14ac:dyDescent="0.25">
      <c r="A55" s="415"/>
      <c r="B55" s="220"/>
      <c r="C55" s="221"/>
      <c r="D55" s="221"/>
      <c r="E55" s="221"/>
      <c r="F55" s="221"/>
      <c r="G55" s="447"/>
      <c r="H55" s="447"/>
      <c r="I55" s="447"/>
      <c r="J55" s="447"/>
      <c r="K55" s="221"/>
      <c r="L55" s="221"/>
      <c r="M55" s="221"/>
    </row>
    <row r="56" spans="1:13" ht="18" x14ac:dyDescent="0.25">
      <c r="A56" s="416"/>
      <c r="B56" s="382"/>
      <c r="C56" s="382"/>
      <c r="D56" s="623"/>
      <c r="E56" s="623"/>
      <c r="F56" s="623"/>
      <c r="G56" s="623"/>
      <c r="H56" s="623"/>
    </row>
    <row r="58" spans="1:13" x14ac:dyDescent="0.2">
      <c r="A58" s="220"/>
      <c r="D58" s="451"/>
      <c r="F58" s="424"/>
      <c r="G58" s="448"/>
    </row>
    <row r="59" spans="1:13" x14ac:dyDescent="0.2">
      <c r="A59" s="220"/>
      <c r="D59" s="451"/>
      <c r="F59" s="417"/>
      <c r="G59" s="448"/>
    </row>
    <row r="60" spans="1:13" x14ac:dyDescent="0.2">
      <c r="A60" s="220"/>
      <c r="D60" s="451"/>
      <c r="F60" s="424"/>
      <c r="G60" s="448"/>
    </row>
    <row r="61" spans="1:13" x14ac:dyDescent="0.2">
      <c r="A61" s="220"/>
      <c r="D61" s="451"/>
      <c r="F61" s="424"/>
      <c r="G61" s="448"/>
    </row>
    <row r="62" spans="1:13" x14ac:dyDescent="0.2">
      <c r="A62" s="220"/>
      <c r="D62" s="451"/>
      <c r="F62" s="424"/>
      <c r="G62" s="449"/>
    </row>
    <row r="63" spans="1:13" x14ac:dyDescent="0.2">
      <c r="A63" s="220"/>
      <c r="D63" s="451"/>
      <c r="F63" s="417"/>
      <c r="G63" s="381"/>
      <c r="H63" s="425"/>
      <c r="I63" s="426"/>
    </row>
    <row r="64" spans="1:13" x14ac:dyDescent="0.2">
      <c r="A64" s="220"/>
      <c r="D64" s="451"/>
    </row>
    <row r="65" spans="1:13" x14ac:dyDescent="0.2">
      <c r="A65" s="220"/>
      <c r="G65" s="447"/>
      <c r="H65" s="447"/>
      <c r="I65" s="447"/>
      <c r="J65" s="447"/>
      <c r="K65" s="447"/>
      <c r="L65" s="447"/>
      <c r="M65" s="447"/>
    </row>
    <row r="66" spans="1:13" x14ac:dyDescent="0.2">
      <c r="A66" s="220"/>
      <c r="D66" s="451"/>
      <c r="G66" s="447"/>
      <c r="H66" s="447"/>
      <c r="I66" s="447"/>
      <c r="J66" s="447"/>
      <c r="K66" s="447"/>
      <c r="L66" s="447"/>
      <c r="M66" s="447"/>
    </row>
    <row r="67" spans="1:13" x14ac:dyDescent="0.2">
      <c r="A67" s="220"/>
      <c r="G67" s="420"/>
      <c r="H67" s="427"/>
      <c r="I67" s="427"/>
      <c r="J67" s="428"/>
      <c r="K67" s="429"/>
      <c r="L67" s="419"/>
      <c r="M67" s="414"/>
    </row>
  </sheetData>
  <protectedRanges>
    <protectedRange password="83AF" sqref="G58:G62" name="Range1_1_1"/>
  </protectedRanges>
  <mergeCells count="6">
    <mergeCell ref="N2:Z2"/>
    <mergeCell ref="A1:M1"/>
    <mergeCell ref="D4:H4"/>
    <mergeCell ref="D34:H34"/>
    <mergeCell ref="D56:H56"/>
    <mergeCell ref="G18:J18"/>
  </mergeCells>
  <pageMargins left="0.7" right="0.7" top="0.75" bottom="0.75" header="0.3" footer="0.3"/>
  <pageSetup paperSize="151" orientation="portrait" r:id="rId1"/>
  <headerFooter>
    <oddHeader>&amp;C&amp;"Arial,Bold"&amp;14Projected Enrollment&amp;R&amp;"Arial,Bold Italic"&amp;14&amp;D</oddHeader>
    <oddFooter>&amp;R&amp;Z&amp;F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B28" sqref="B28"/>
    </sheetView>
  </sheetViews>
  <sheetFormatPr defaultRowHeight="12.75" x14ac:dyDescent="0.2"/>
  <cols>
    <col min="2" max="2" width="12" bestFit="1" customWidth="1"/>
    <col min="3" max="3" width="6.28515625" bestFit="1" customWidth="1"/>
    <col min="4" max="4" width="7.5703125" customWidth="1"/>
    <col min="5" max="5" width="12" customWidth="1"/>
  </cols>
  <sheetData>
    <row r="1" spans="1:11" x14ac:dyDescent="0.2">
      <c r="A1" s="21" t="s">
        <v>79</v>
      </c>
    </row>
    <row r="2" spans="1:11" x14ac:dyDescent="0.2">
      <c r="A2" s="21"/>
    </row>
    <row r="3" spans="1:11" x14ac:dyDescent="0.2">
      <c r="A3" s="21"/>
      <c r="D3" s="672" t="s">
        <v>156</v>
      </c>
      <c r="E3" s="673"/>
      <c r="F3" s="672" t="s">
        <v>158</v>
      </c>
      <c r="G3" s="673"/>
      <c r="H3" s="672" t="s">
        <v>159</v>
      </c>
      <c r="I3" s="673"/>
    </row>
    <row r="4" spans="1:11" x14ac:dyDescent="0.2">
      <c r="A4" s="21"/>
      <c r="D4" s="58"/>
      <c r="E4" s="212" t="s">
        <v>120</v>
      </c>
      <c r="F4" s="58"/>
      <c r="G4" s="212" t="s">
        <v>120</v>
      </c>
      <c r="H4" s="58"/>
      <c r="I4" s="212" t="s">
        <v>120</v>
      </c>
    </row>
    <row r="5" spans="1:11" x14ac:dyDescent="0.2">
      <c r="A5" s="21"/>
      <c r="C5" s="210" t="s">
        <v>37</v>
      </c>
      <c r="D5" s="58"/>
      <c r="E5" s="68">
        <v>900</v>
      </c>
      <c r="F5" s="58"/>
      <c r="G5" s="68">
        <v>650</v>
      </c>
      <c r="H5" s="58"/>
      <c r="I5" s="68">
        <v>900</v>
      </c>
    </row>
    <row r="6" spans="1:11" ht="13.5" thickBot="1" x14ac:dyDescent="0.25">
      <c r="A6" s="209"/>
      <c r="B6" s="209"/>
      <c r="C6" s="23" t="s">
        <v>157</v>
      </c>
      <c r="D6" s="73">
        <v>900</v>
      </c>
      <c r="E6" s="213">
        <v>1</v>
      </c>
      <c r="F6" s="73"/>
      <c r="G6" s="69">
        <v>0.2</v>
      </c>
      <c r="H6" s="73"/>
      <c r="I6" s="69"/>
    </row>
    <row r="7" spans="1:11" x14ac:dyDescent="0.2">
      <c r="A7" s="17" t="s">
        <v>188</v>
      </c>
      <c r="B7" s="17"/>
      <c r="C7" s="1">
        <f>'Middle Proj'!D10</f>
        <v>0</v>
      </c>
      <c r="D7" s="58"/>
      <c r="E7" s="214">
        <f>IF((C7&gt;$D$6),($E$6+(C7-$D$6)/$E$5),$E$6)</f>
        <v>1</v>
      </c>
      <c r="F7" s="58"/>
      <c r="G7" s="214">
        <f>IF(C7/$G$5&lt;$E$6,$E$6,MROUND(C7/$G$5,$G$6))</f>
        <v>1</v>
      </c>
      <c r="H7" s="58"/>
      <c r="I7" s="214">
        <f>C7/$I$5</f>
        <v>0</v>
      </c>
    </row>
    <row r="8" spans="1:11" x14ac:dyDescent="0.2">
      <c r="A8" s="17" t="s">
        <v>44</v>
      </c>
      <c r="B8" s="17"/>
      <c r="C8" s="1">
        <f>'K - 8'!D25</f>
        <v>0</v>
      </c>
      <c r="D8" s="58"/>
      <c r="E8" s="214">
        <f>C8/$E$5</f>
        <v>0</v>
      </c>
      <c r="F8" s="58"/>
      <c r="G8" s="214">
        <f>C8/$G$5</f>
        <v>0</v>
      </c>
      <c r="H8" s="58"/>
      <c r="I8" s="214">
        <f t="shared" ref="I8" si="0">C8/$I$5</f>
        <v>0</v>
      </c>
    </row>
    <row r="9" spans="1:11" x14ac:dyDescent="0.2">
      <c r="A9" s="17"/>
      <c r="B9" s="17"/>
      <c r="C9" s="1"/>
      <c r="E9" s="2"/>
      <c r="G9" s="2"/>
      <c r="I9" s="2"/>
    </row>
    <row r="10" spans="1:11" x14ac:dyDescent="0.2">
      <c r="A10" s="17"/>
      <c r="B10" s="17"/>
      <c r="C10" s="1"/>
      <c r="E10" s="2"/>
      <c r="G10" s="2"/>
      <c r="I10" s="2"/>
    </row>
    <row r="11" spans="1:11" x14ac:dyDescent="0.2">
      <c r="A11" s="17"/>
      <c r="B11" s="17"/>
      <c r="C11" s="1"/>
    </row>
    <row r="12" spans="1:11" x14ac:dyDescent="0.2">
      <c r="A12" s="208" t="s">
        <v>35</v>
      </c>
      <c r="B12" s="17"/>
      <c r="D12" s="672" t="s">
        <v>156</v>
      </c>
      <c r="E12" s="673"/>
      <c r="F12" s="672" t="s">
        <v>158</v>
      </c>
      <c r="G12" s="673"/>
      <c r="H12" s="672" t="s">
        <v>159</v>
      </c>
      <c r="I12" s="673"/>
      <c r="J12" s="672" t="s">
        <v>12</v>
      </c>
      <c r="K12" s="673"/>
    </row>
    <row r="13" spans="1:11" x14ac:dyDescent="0.2">
      <c r="A13" s="17"/>
      <c r="B13" s="17"/>
      <c r="D13" s="58"/>
      <c r="E13" s="212" t="s">
        <v>120</v>
      </c>
      <c r="F13" s="58"/>
      <c r="G13" s="212" t="s">
        <v>120</v>
      </c>
      <c r="H13" s="58"/>
      <c r="I13" s="212" t="s">
        <v>120</v>
      </c>
      <c r="J13" s="58"/>
      <c r="K13" s="68">
        <v>400</v>
      </c>
    </row>
    <row r="14" spans="1:11" x14ac:dyDescent="0.2">
      <c r="B14" s="17"/>
      <c r="C14" s="210" t="s">
        <v>37</v>
      </c>
      <c r="D14" s="58"/>
      <c r="E14" s="68">
        <v>900</v>
      </c>
      <c r="F14" s="58"/>
      <c r="G14" s="68">
        <v>650</v>
      </c>
      <c r="H14" s="58"/>
      <c r="I14" s="68">
        <v>1800</v>
      </c>
      <c r="J14" s="58">
        <v>1600</v>
      </c>
      <c r="K14" s="214">
        <v>8</v>
      </c>
    </row>
    <row r="15" spans="1:11" x14ac:dyDescent="0.2">
      <c r="B15" s="17"/>
      <c r="C15" s="210" t="s">
        <v>157</v>
      </c>
      <c r="D15" s="58">
        <v>1800</v>
      </c>
      <c r="E15" s="214">
        <v>2.4</v>
      </c>
      <c r="F15" s="58"/>
      <c r="G15" s="214">
        <v>3</v>
      </c>
      <c r="H15" s="58"/>
      <c r="I15" s="68"/>
      <c r="J15" s="58"/>
      <c r="K15" s="214"/>
    </row>
    <row r="16" spans="1:11" ht="13.5" thickBot="1" x14ac:dyDescent="0.25">
      <c r="A16" s="17"/>
      <c r="B16" s="17"/>
      <c r="C16" s="56" t="s">
        <v>165</v>
      </c>
      <c r="D16" s="73"/>
      <c r="E16" s="69"/>
      <c r="F16" s="73"/>
      <c r="G16" s="213">
        <v>0.2</v>
      </c>
      <c r="H16" s="73"/>
      <c r="I16" s="69"/>
      <c r="J16" s="73"/>
      <c r="K16" s="69"/>
    </row>
    <row r="17" spans="1:11" x14ac:dyDescent="0.2">
      <c r="A17" s="17"/>
      <c r="B17" s="17"/>
      <c r="C17" s="445">
        <f>'High Proj'!D14</f>
        <v>0</v>
      </c>
      <c r="D17" s="58"/>
      <c r="E17" s="214">
        <f>IF((C17&gt;$D$15),($E$15+(C17-$D$15)/$E$14),$E$15)</f>
        <v>2.4</v>
      </c>
      <c r="F17" s="243"/>
      <c r="G17" s="214">
        <f>C17/$G$14</f>
        <v>0</v>
      </c>
      <c r="H17" s="243"/>
      <c r="I17" s="214">
        <f>C17/$I$14</f>
        <v>0</v>
      </c>
      <c r="J17" s="58"/>
      <c r="K17" s="242">
        <f>IF(C17&lt;$J$14,$K$14,(C17-$J$14)/$K$13+$K$14)</f>
        <v>8</v>
      </c>
    </row>
    <row r="18" spans="1:11" x14ac:dyDescent="0.2">
      <c r="A18" s="1"/>
      <c r="B18" s="1"/>
      <c r="C18" s="1"/>
    </row>
    <row r="19" spans="1:11" x14ac:dyDescent="0.2">
      <c r="A19" s="1"/>
      <c r="B19" s="1"/>
      <c r="C19" s="1"/>
    </row>
    <row r="20" spans="1:11" x14ac:dyDescent="0.2">
      <c r="A20" s="21" t="s">
        <v>190</v>
      </c>
    </row>
    <row r="21" spans="1:11" ht="10.5" customHeight="1" x14ac:dyDescent="0.2">
      <c r="B21" s="75" t="s">
        <v>11</v>
      </c>
      <c r="E21" s="14">
        <v>146000</v>
      </c>
    </row>
    <row r="22" spans="1:11" x14ac:dyDescent="0.2">
      <c r="B22" s="75" t="s">
        <v>188</v>
      </c>
      <c r="E22" s="14">
        <v>66500</v>
      </c>
    </row>
    <row r="23" spans="1:11" x14ac:dyDescent="0.2">
      <c r="B23" s="75" t="s">
        <v>189</v>
      </c>
      <c r="E23" s="14">
        <v>144000</v>
      </c>
    </row>
  </sheetData>
  <sheetProtection sheet="1" objects="1" scenarios="1"/>
  <mergeCells count="7">
    <mergeCell ref="J12:K12"/>
    <mergeCell ref="D3:E3"/>
    <mergeCell ref="F3:G3"/>
    <mergeCell ref="H3:I3"/>
    <mergeCell ref="D12:E12"/>
    <mergeCell ref="F12:G12"/>
    <mergeCell ref="H12:I12"/>
  </mergeCells>
  <phoneticPr fontId="6" type="noConversion"/>
  <pageMargins left="0.75" right="0.75" top="1" bottom="1" header="0.5" footer="0.5"/>
  <pageSetup paperSize="121" orientation="landscape" r:id="rId1"/>
  <headerFooter alignWithMargins="0">
    <oddFooter>&amp;R&amp;Z&amp;F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9" sqref="C29"/>
    </sheetView>
  </sheetViews>
  <sheetFormatPr defaultRowHeight="12.75" x14ac:dyDescent="0.2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1" sqref="L51"/>
    </sheetView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1" sqref="L51"/>
    </sheetView>
  </sheetViews>
  <sheetFormatPr defaultRowHeight="12.75" x14ac:dyDescent="0.2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1" sqref="L51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workbookViewId="0">
      <selection activeCell="L51" sqref="L51"/>
    </sheetView>
  </sheetViews>
  <sheetFormatPr defaultRowHeight="12.75" x14ac:dyDescent="0.2"/>
  <cols>
    <col min="1" max="1" width="10.7109375" style="202" customWidth="1"/>
    <col min="2" max="2" width="1.5703125" style="202" customWidth="1"/>
    <col min="3" max="3" width="3.85546875" style="202" hidden="1" customWidth="1"/>
    <col min="4" max="4" width="6.28515625" style="202" customWidth="1"/>
    <col min="5" max="5" width="1.42578125" style="202" customWidth="1"/>
    <col min="6" max="6" width="8.42578125" style="202" customWidth="1"/>
    <col min="7" max="9" width="8.7109375" style="202" customWidth="1"/>
    <col min="10" max="10" width="8.42578125" style="202" bestFit="1" customWidth="1"/>
    <col min="11" max="11" width="8.7109375" style="202" customWidth="1"/>
    <col min="12" max="12" width="12.85546875" style="202" customWidth="1"/>
    <col min="13" max="13" width="8.7109375" style="202" customWidth="1"/>
    <col min="14" max="14" width="6.7109375" style="202" bestFit="1" customWidth="1"/>
    <col min="15" max="15" width="8.85546875" style="202" bestFit="1" customWidth="1"/>
    <col min="16" max="16" width="6" style="202" customWidth="1"/>
    <col min="17" max="17" width="7.140625" style="202" bestFit="1" customWidth="1"/>
    <col min="18" max="18" width="9.140625" style="202"/>
    <col min="19" max="19" width="7.28515625" style="202" bestFit="1" customWidth="1"/>
    <col min="20" max="20" width="6.140625" style="202" bestFit="1" customWidth="1"/>
    <col min="21" max="21" width="0.7109375" style="202" customWidth="1"/>
    <col min="22" max="22" width="4.7109375" style="202" customWidth="1"/>
    <col min="23" max="23" width="11.140625" style="202" customWidth="1"/>
    <col min="24" max="16384" width="9.140625" style="202"/>
  </cols>
  <sheetData>
    <row r="1" spans="1:22" ht="21.75" customHeight="1" thickBot="1" x14ac:dyDescent="0.4">
      <c r="A1" s="619" t="s">
        <v>228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</row>
    <row r="2" spans="1:22" ht="5.25" customHeight="1" thickBot="1" x14ac:dyDescent="0.25">
      <c r="A2" s="409"/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1"/>
    </row>
    <row r="3" spans="1:22" s="221" customFormat="1" ht="18" x14ac:dyDescent="0.25">
      <c r="A3" s="385" t="s">
        <v>80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386"/>
      <c r="U3" s="202"/>
      <c r="V3" s="202"/>
    </row>
    <row r="4" spans="1:22" ht="6" customHeight="1" thickBot="1" x14ac:dyDescent="0.25">
      <c r="A4" s="388"/>
      <c r="M4" s="398"/>
    </row>
    <row r="5" spans="1:22" ht="20.25" customHeight="1" thickBot="1" x14ac:dyDescent="0.3">
      <c r="A5" s="484" t="s">
        <v>202</v>
      </c>
      <c r="B5" s="492"/>
      <c r="C5" s="477"/>
      <c r="D5" s="616" t="s">
        <v>227</v>
      </c>
      <c r="E5" s="617"/>
      <c r="F5" s="617"/>
      <c r="G5" s="617"/>
      <c r="H5" s="618"/>
      <c r="I5" s="353"/>
      <c r="J5" s="353"/>
      <c r="K5" s="353"/>
      <c r="L5" s="353"/>
      <c r="M5" s="177"/>
    </row>
    <row r="6" spans="1:22" x14ac:dyDescent="0.2">
      <c r="A6" s="388"/>
      <c r="M6" s="398"/>
    </row>
    <row r="7" spans="1:22" x14ac:dyDescent="0.2">
      <c r="A7" s="170">
        <v>8</v>
      </c>
      <c r="B7" s="184"/>
      <c r="C7" s="184"/>
      <c r="D7" s="458">
        <v>0</v>
      </c>
      <c r="E7" s="184"/>
      <c r="H7" s="184"/>
      <c r="I7" s="184"/>
      <c r="J7" s="493" t="s">
        <v>82</v>
      </c>
      <c r="K7" s="458">
        <v>0</v>
      </c>
      <c r="L7" s="184"/>
      <c r="M7" s="174"/>
    </row>
    <row r="8" spans="1:22" x14ac:dyDescent="0.2">
      <c r="A8" s="170">
        <v>9</v>
      </c>
      <c r="B8" s="184"/>
      <c r="C8" s="184"/>
      <c r="D8" s="458">
        <v>0</v>
      </c>
      <c r="E8" s="184"/>
      <c r="H8" s="490"/>
      <c r="I8" s="495" t="s">
        <v>260</v>
      </c>
      <c r="J8" s="493" t="s">
        <v>4</v>
      </c>
      <c r="K8" s="458">
        <v>0</v>
      </c>
      <c r="L8" s="184"/>
      <c r="M8" s="174"/>
    </row>
    <row r="9" spans="1:22" x14ac:dyDescent="0.2">
      <c r="A9" s="170">
        <v>10</v>
      </c>
      <c r="B9" s="184"/>
      <c r="C9" s="377" t="s">
        <v>114</v>
      </c>
      <c r="D9" s="458">
        <v>0</v>
      </c>
      <c r="E9" s="184"/>
      <c r="H9" s="490"/>
      <c r="I9" s="184"/>
      <c r="J9" s="493" t="s">
        <v>16</v>
      </c>
      <c r="K9" s="458">
        <v>0</v>
      </c>
      <c r="L9" s="184"/>
      <c r="M9" s="174"/>
    </row>
    <row r="10" spans="1:22" ht="12" customHeight="1" x14ac:dyDescent="0.2">
      <c r="A10" s="388">
        <v>11</v>
      </c>
      <c r="B10" s="184"/>
      <c r="C10" s="184"/>
      <c r="D10" s="458">
        <v>0</v>
      </c>
      <c r="E10" s="184"/>
      <c r="F10" s="417"/>
      <c r="J10" s="184"/>
      <c r="K10" s="184"/>
      <c r="L10" s="184"/>
      <c r="M10" s="174"/>
    </row>
    <row r="11" spans="1:22" x14ac:dyDescent="0.2">
      <c r="A11" s="388">
        <v>12</v>
      </c>
      <c r="B11" s="184"/>
      <c r="C11" s="184"/>
      <c r="D11" s="458">
        <v>0</v>
      </c>
      <c r="E11" s="184"/>
      <c r="F11" s="417"/>
      <c r="G11" s="221"/>
      <c r="J11" s="184"/>
      <c r="K11" s="184"/>
      <c r="L11" s="184"/>
      <c r="M11" s="174"/>
    </row>
    <row r="12" spans="1:22" x14ac:dyDescent="0.2">
      <c r="A12" s="175" t="s">
        <v>73</v>
      </c>
      <c r="B12" s="184"/>
      <c r="C12" s="184"/>
      <c r="D12" s="472">
        <f>SUM(D8:D11)</f>
        <v>0</v>
      </c>
      <c r="E12" s="184"/>
      <c r="F12" s="417"/>
      <c r="G12" s="381"/>
      <c r="H12" s="425"/>
      <c r="I12" s="426"/>
      <c r="J12" s="184"/>
      <c r="K12" s="184"/>
      <c r="L12" s="184"/>
      <c r="M12" s="174"/>
    </row>
    <row r="13" spans="1:22" x14ac:dyDescent="0.2">
      <c r="A13" s="175" t="s">
        <v>3</v>
      </c>
      <c r="B13" s="184"/>
      <c r="C13" s="184"/>
      <c r="D13" s="458">
        <v>0</v>
      </c>
      <c r="E13" s="377"/>
      <c r="F13" s="184"/>
      <c r="G13" s="184"/>
      <c r="H13" s="184"/>
      <c r="I13" s="184"/>
      <c r="J13" s="184"/>
      <c r="K13" s="184"/>
      <c r="L13" s="184"/>
      <c r="M13" s="174"/>
    </row>
    <row r="14" spans="1:22" x14ac:dyDescent="0.2">
      <c r="A14" s="175" t="s">
        <v>74</v>
      </c>
      <c r="B14" s="184"/>
      <c r="C14" s="184"/>
      <c r="D14" s="472">
        <f>SUM(D12:D13)</f>
        <v>0</v>
      </c>
      <c r="E14" s="184"/>
      <c r="F14" s="184"/>
      <c r="G14" s="352" t="s">
        <v>216</v>
      </c>
      <c r="H14" s="352" t="s">
        <v>12</v>
      </c>
      <c r="I14" s="352" t="s">
        <v>133</v>
      </c>
      <c r="J14" s="447" t="s">
        <v>30</v>
      </c>
      <c r="K14" s="352" t="s">
        <v>31</v>
      </c>
      <c r="L14" s="352" t="s">
        <v>132</v>
      </c>
      <c r="M14" s="408" t="s">
        <v>135</v>
      </c>
    </row>
    <row r="15" spans="1:22" ht="13.5" thickBot="1" x14ac:dyDescent="0.25">
      <c r="A15" s="170"/>
      <c r="B15" s="184"/>
      <c r="C15" s="184"/>
      <c r="D15" s="376"/>
      <c r="E15" s="184"/>
      <c r="F15" s="184"/>
      <c r="G15" s="352" t="s">
        <v>1</v>
      </c>
      <c r="H15" s="352" t="s">
        <v>1</v>
      </c>
      <c r="I15" s="352" t="s">
        <v>1</v>
      </c>
      <c r="J15" s="447" t="s">
        <v>112</v>
      </c>
      <c r="K15" s="352" t="s">
        <v>134</v>
      </c>
      <c r="L15" s="352" t="s">
        <v>272</v>
      </c>
      <c r="M15" s="408" t="s">
        <v>1</v>
      </c>
    </row>
    <row r="16" spans="1:22" ht="15.75" customHeight="1" thickBot="1" x14ac:dyDescent="0.25">
      <c r="A16" s="172"/>
      <c r="B16" s="183"/>
      <c r="C16" s="183"/>
      <c r="D16" s="183"/>
      <c r="E16" s="183"/>
      <c r="F16" s="183"/>
      <c r="G16" s="473">
        <f>AP!G30</f>
        <v>0.4</v>
      </c>
      <c r="H16" s="473">
        <f>'HS Clerical'!G4</f>
        <v>8</v>
      </c>
      <c r="I16" s="473">
        <f>'Library Media'!F36</f>
        <v>0</v>
      </c>
      <c r="J16" s="474">
        <f>LAN!H29</f>
        <v>28000</v>
      </c>
      <c r="K16" s="475" t="s">
        <v>226</v>
      </c>
      <c r="L16" s="483">
        <f>SecndryTeachers!R12</f>
        <v>-2.6</v>
      </c>
      <c r="M16" s="483">
        <f>'HS Counselor'!E5</f>
        <v>3</v>
      </c>
    </row>
    <row r="17" spans="1:20" ht="4.5" customHeight="1" thickBot="1" x14ac:dyDescent="0.25">
      <c r="A17" s="399"/>
      <c r="B17" s="400"/>
      <c r="C17" s="400"/>
      <c r="D17" s="400"/>
      <c r="E17" s="400"/>
      <c r="F17" s="400"/>
      <c r="G17" s="400"/>
      <c r="H17" s="400"/>
      <c r="I17" s="400"/>
      <c r="J17" s="400"/>
      <c r="K17" s="400"/>
      <c r="L17" s="400"/>
      <c r="M17" s="400"/>
    </row>
    <row r="18" spans="1:20" ht="18" x14ac:dyDescent="0.25">
      <c r="A18" s="416"/>
      <c r="B18" s="382"/>
      <c r="C18" s="382"/>
      <c r="D18" s="453"/>
      <c r="E18" s="453"/>
      <c r="F18" s="454" t="s">
        <v>225</v>
      </c>
      <c r="H18" s="453"/>
    </row>
    <row r="19" spans="1:20" ht="13.5" thickBot="1" x14ac:dyDescent="0.25">
      <c r="L19" s="440"/>
    </row>
    <row r="20" spans="1:20" x14ac:dyDescent="0.2">
      <c r="A20" s="220"/>
      <c r="D20" s="451"/>
      <c r="F20" s="624" t="s">
        <v>220</v>
      </c>
      <c r="G20" s="627"/>
      <c r="H20" s="627"/>
      <c r="I20" s="627"/>
      <c r="J20" s="627"/>
      <c r="K20" s="627"/>
      <c r="L20" s="627"/>
      <c r="M20" s="628"/>
    </row>
    <row r="21" spans="1:20" x14ac:dyDescent="0.2">
      <c r="A21" s="220"/>
      <c r="D21" s="451"/>
      <c r="F21" s="455" t="s">
        <v>88</v>
      </c>
      <c r="G21" s="447" t="s">
        <v>196</v>
      </c>
      <c r="H21" s="456" t="s">
        <v>176</v>
      </c>
      <c r="I21" s="352" t="s">
        <v>91</v>
      </c>
      <c r="J21" s="352" t="s">
        <v>121</v>
      </c>
      <c r="K21" s="352" t="s">
        <v>122</v>
      </c>
      <c r="L21" s="447" t="s">
        <v>197</v>
      </c>
      <c r="M21" s="457" t="s">
        <v>5</v>
      </c>
    </row>
    <row r="22" spans="1:20" ht="13.5" thickBot="1" x14ac:dyDescent="0.25">
      <c r="A22" s="220"/>
      <c r="F22" s="480">
        <f>SecndryTeachers!K12</f>
        <v>0</v>
      </c>
      <c r="G22" s="481">
        <f>SecndryTeachers!L12</f>
        <v>0</v>
      </c>
      <c r="H22" s="481">
        <f>SecndryTeachers!M12</f>
        <v>0</v>
      </c>
      <c r="I22" s="481">
        <f>SecndryTeachers!N12</f>
        <v>0</v>
      </c>
      <c r="J22" s="481">
        <f>SecndryTeachers!O12</f>
        <v>0</v>
      </c>
      <c r="K22" s="481">
        <f>SUM(F22:J22)</f>
        <v>0</v>
      </c>
      <c r="L22" s="481">
        <f>SecndryTeachers!Q12</f>
        <v>-2.6</v>
      </c>
      <c r="M22" s="482">
        <f>SUM(K22:L22)</f>
        <v>-2.6</v>
      </c>
    </row>
    <row r="23" spans="1:20" s="221" customFormat="1" x14ac:dyDescent="0.2">
      <c r="A23" s="220"/>
      <c r="B23" s="447"/>
      <c r="C23" s="418"/>
      <c r="D23" s="451"/>
      <c r="E23" s="418"/>
      <c r="F23" s="417"/>
      <c r="G23" s="202"/>
      <c r="H23" s="447"/>
    </row>
    <row r="24" spans="1:20" s="221" customFormat="1" x14ac:dyDescent="0.2">
      <c r="A24" s="489" t="s">
        <v>229</v>
      </c>
      <c r="B24" s="447"/>
      <c r="C24" s="447"/>
      <c r="D24" s="202"/>
      <c r="E24" s="447"/>
      <c r="F24" s="417"/>
      <c r="L24" s="524" t="s">
        <v>273</v>
      </c>
      <c r="O24" s="220"/>
      <c r="P24" s="220"/>
      <c r="Q24" s="220"/>
      <c r="R24" s="220"/>
      <c r="S24" s="220"/>
      <c r="T24" s="220"/>
    </row>
    <row r="25" spans="1:20" s="221" customFormat="1" x14ac:dyDescent="0.2">
      <c r="A25" s="489"/>
      <c r="B25" s="518"/>
      <c r="C25" s="518"/>
      <c r="D25" s="202"/>
      <c r="E25" s="518"/>
      <c r="F25" s="417"/>
      <c r="L25" s="524"/>
      <c r="O25" s="220"/>
      <c r="P25" s="220"/>
      <c r="Q25" s="220"/>
      <c r="R25" s="220"/>
      <c r="S25" s="220"/>
      <c r="T25" s="220"/>
    </row>
    <row r="26" spans="1:20" s="221" customFormat="1" ht="13.5" thickBot="1" x14ac:dyDescent="0.25">
      <c r="A26" s="489"/>
      <c r="B26" s="518"/>
      <c r="C26" s="518"/>
      <c r="D26" s="202"/>
      <c r="E26" s="518"/>
      <c r="F26" s="417"/>
      <c r="L26" s="523" t="s">
        <v>269</v>
      </c>
      <c r="O26" s="220"/>
      <c r="P26" s="220"/>
      <c r="Q26" s="220"/>
      <c r="R26" s="220"/>
      <c r="S26" s="220"/>
      <c r="T26" s="220"/>
    </row>
    <row r="27" spans="1:20" s="221" customFormat="1" ht="13.5" thickBot="1" x14ac:dyDescent="0.25">
      <c r="A27" s="447"/>
      <c r="B27" s="447"/>
      <c r="C27" s="447"/>
      <c r="D27" s="447"/>
      <c r="E27" s="447"/>
      <c r="F27" s="417"/>
      <c r="L27" s="522" t="s">
        <v>286</v>
      </c>
      <c r="O27" s="220"/>
      <c r="P27" s="220"/>
      <c r="Q27" s="220"/>
      <c r="R27" s="220"/>
      <c r="S27" s="220"/>
      <c r="T27" s="220"/>
    </row>
    <row r="28" spans="1:20" s="221" customFormat="1" x14ac:dyDescent="0.2">
      <c r="A28" s="447"/>
      <c r="B28" s="447"/>
      <c r="C28" s="447"/>
      <c r="D28" s="447"/>
      <c r="E28" s="447"/>
      <c r="F28" s="417"/>
      <c r="H28" s="588" t="s">
        <v>249</v>
      </c>
      <c r="I28" s="591" t="s">
        <v>82</v>
      </c>
      <c r="J28" s="591" t="s">
        <v>4</v>
      </c>
      <c r="K28" s="585" t="s">
        <v>16</v>
      </c>
      <c r="L28" s="536" t="s">
        <v>289</v>
      </c>
      <c r="O28" s="220"/>
      <c r="P28" s="220"/>
      <c r="Q28" s="220"/>
      <c r="R28" s="220"/>
      <c r="S28" s="220"/>
      <c r="T28" s="220"/>
    </row>
    <row r="29" spans="1:20" s="221" customFormat="1" x14ac:dyDescent="0.2">
      <c r="A29" s="447"/>
      <c r="B29" s="447"/>
      <c r="C29" s="447"/>
      <c r="D29" s="447"/>
      <c r="E29" s="447"/>
      <c r="H29" s="581" t="s">
        <v>253</v>
      </c>
      <c r="I29" s="580">
        <v>5</v>
      </c>
      <c r="J29" s="580">
        <v>210</v>
      </c>
      <c r="K29" s="580">
        <v>25</v>
      </c>
      <c r="L29" s="601">
        <v>1.0263255342428947</v>
      </c>
      <c r="M29" s="447"/>
      <c r="O29" s="220"/>
      <c r="P29" s="220"/>
      <c r="Q29" s="220"/>
      <c r="R29" s="220"/>
      <c r="S29" s="220"/>
      <c r="T29" s="220"/>
    </row>
    <row r="30" spans="1:20" s="221" customFormat="1" x14ac:dyDescent="0.2">
      <c r="A30" s="447"/>
      <c r="B30" s="447"/>
      <c r="C30" s="447"/>
      <c r="D30" s="447"/>
      <c r="E30" s="447"/>
      <c r="H30" s="581" t="s">
        <v>250</v>
      </c>
      <c r="I30" s="580">
        <v>19</v>
      </c>
      <c r="J30" s="580">
        <v>119</v>
      </c>
      <c r="K30" s="580"/>
      <c r="L30" s="601">
        <v>0.87601257251314091</v>
      </c>
      <c r="M30" s="447"/>
      <c r="O30" s="220"/>
      <c r="P30" s="220"/>
      <c r="Q30" s="220"/>
      <c r="R30" s="220"/>
      <c r="S30" s="220"/>
      <c r="T30" s="220"/>
    </row>
    <row r="31" spans="1:20" s="555" customFormat="1" x14ac:dyDescent="0.2">
      <c r="A31" s="565"/>
      <c r="B31" s="565"/>
      <c r="C31" s="565"/>
      <c r="D31" s="565"/>
      <c r="E31" s="565"/>
      <c r="H31" s="581" t="s">
        <v>290</v>
      </c>
      <c r="I31" s="580"/>
      <c r="J31" s="580"/>
      <c r="K31" s="580"/>
      <c r="L31" s="601"/>
      <c r="M31" s="565"/>
      <c r="O31" s="554"/>
      <c r="P31" s="554"/>
      <c r="Q31" s="554"/>
      <c r="R31" s="554"/>
      <c r="S31" s="554"/>
      <c r="T31" s="554"/>
    </row>
    <row r="32" spans="1:20" s="221" customFormat="1" x14ac:dyDescent="0.2">
      <c r="A32" s="447"/>
      <c r="B32" s="447"/>
      <c r="C32" s="447"/>
      <c r="D32" s="447"/>
      <c r="E32" s="447"/>
      <c r="H32" s="581" t="s">
        <v>251</v>
      </c>
      <c r="I32" s="580">
        <v>28</v>
      </c>
      <c r="J32" s="580">
        <v>283</v>
      </c>
      <c r="K32" s="580">
        <v>42</v>
      </c>
      <c r="L32" s="601">
        <v>1.2219973562302766</v>
      </c>
      <c r="M32" s="419"/>
      <c r="O32" s="220"/>
      <c r="P32" s="220"/>
      <c r="Q32" s="220"/>
      <c r="R32" s="220"/>
      <c r="S32" s="220"/>
      <c r="T32" s="220"/>
    </row>
    <row r="33" spans="1:20" s="221" customFormat="1" ht="13.5" thickBot="1" x14ac:dyDescent="0.25">
      <c r="A33" s="202"/>
      <c r="B33" s="202"/>
      <c r="C33" s="202"/>
      <c r="D33" s="202"/>
      <c r="E33" s="202"/>
      <c r="F33" s="202"/>
      <c r="H33" s="599" t="s">
        <v>252</v>
      </c>
      <c r="I33" s="580">
        <v>29</v>
      </c>
      <c r="J33" s="580">
        <v>205</v>
      </c>
      <c r="K33" s="580"/>
      <c r="L33" s="601">
        <v>1.1924214731440519</v>
      </c>
      <c r="M33" s="202"/>
      <c r="O33" s="220"/>
      <c r="P33" s="220"/>
      <c r="Q33" s="220"/>
      <c r="R33" s="220"/>
      <c r="S33" s="220"/>
      <c r="T33" s="220"/>
    </row>
    <row r="34" spans="1:20" s="221" customFormat="1" ht="18" x14ac:dyDescent="0.25">
      <c r="A34" s="421"/>
      <c r="B34" s="447"/>
      <c r="C34" s="447"/>
      <c r="D34" s="447"/>
      <c r="E34" s="447"/>
      <c r="F34" s="417"/>
      <c r="G34" s="381"/>
      <c r="H34" s="447"/>
      <c r="I34" s="447"/>
      <c r="J34" s="447"/>
      <c r="K34" s="220"/>
      <c r="L34" s="220"/>
      <c r="M34" s="220"/>
      <c r="O34" s="220"/>
      <c r="P34" s="220"/>
      <c r="Q34" s="220"/>
      <c r="R34" s="220"/>
      <c r="S34" s="220"/>
      <c r="T34" s="220"/>
    </row>
    <row r="35" spans="1:20" s="221" customFormat="1" x14ac:dyDescent="0.2">
      <c r="A35" s="202"/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O35" s="220"/>
      <c r="P35" s="220"/>
      <c r="Q35" s="220"/>
      <c r="R35" s="220"/>
      <c r="S35" s="220"/>
      <c r="T35" s="220"/>
    </row>
    <row r="36" spans="1:20" s="221" customFormat="1" ht="18" x14ac:dyDescent="0.25">
      <c r="A36" s="416"/>
      <c r="B36" s="382"/>
      <c r="C36" s="382"/>
      <c r="D36" s="623"/>
      <c r="E36" s="623"/>
      <c r="F36" s="623"/>
      <c r="G36" s="623"/>
      <c r="H36" s="623"/>
      <c r="I36" s="447"/>
      <c r="J36" s="447"/>
      <c r="K36" s="220"/>
      <c r="L36" s="220"/>
      <c r="M36" s="220"/>
      <c r="O36" s="220"/>
      <c r="P36" s="220"/>
      <c r="Q36" s="220"/>
      <c r="R36" s="220"/>
      <c r="S36" s="220"/>
      <c r="T36" s="220"/>
    </row>
    <row r="37" spans="1:20" s="221" customFormat="1" ht="18" x14ac:dyDescent="0.25">
      <c r="A37" s="416"/>
      <c r="B37" s="382"/>
      <c r="C37" s="382"/>
      <c r="D37" s="383"/>
      <c r="E37" s="383"/>
      <c r="F37" s="383"/>
      <c r="G37" s="383"/>
      <c r="H37" s="383"/>
      <c r="I37" s="447"/>
      <c r="J37" s="447"/>
      <c r="K37" s="220"/>
      <c r="L37" s="220"/>
      <c r="M37" s="220"/>
      <c r="O37" s="220"/>
      <c r="P37" s="220"/>
      <c r="Q37" s="220"/>
      <c r="R37" s="220"/>
      <c r="S37" s="220"/>
      <c r="T37" s="220"/>
    </row>
    <row r="38" spans="1:20" s="221" customFormat="1" ht="18" x14ac:dyDescent="0.25">
      <c r="A38" s="422"/>
      <c r="B38" s="382"/>
      <c r="C38" s="382"/>
      <c r="D38" s="451"/>
      <c r="E38" s="383"/>
      <c r="F38" s="417"/>
      <c r="G38" s="202"/>
      <c r="H38" s="383"/>
      <c r="I38" s="447"/>
      <c r="J38" s="447"/>
      <c r="K38" s="220"/>
      <c r="L38" s="220"/>
      <c r="M38" s="220"/>
      <c r="O38" s="220"/>
      <c r="P38" s="220"/>
      <c r="Q38" s="220"/>
      <c r="R38" s="220"/>
      <c r="S38" s="220"/>
      <c r="T38" s="220"/>
    </row>
    <row r="39" spans="1:20" s="221" customFormat="1" ht="18" x14ac:dyDescent="0.25">
      <c r="A39" s="220"/>
      <c r="B39" s="382"/>
      <c r="C39" s="382"/>
      <c r="D39" s="451"/>
      <c r="E39" s="383"/>
      <c r="F39" s="417"/>
      <c r="G39" s="202"/>
      <c r="H39" s="383"/>
      <c r="I39" s="447"/>
      <c r="J39" s="447"/>
      <c r="K39" s="220"/>
      <c r="L39" s="220"/>
      <c r="M39" s="220"/>
      <c r="O39" s="220"/>
      <c r="P39" s="220"/>
      <c r="Q39" s="220"/>
      <c r="R39" s="220"/>
      <c r="S39" s="220"/>
      <c r="T39" s="220"/>
    </row>
    <row r="40" spans="1:20" s="221" customFormat="1" ht="18" x14ac:dyDescent="0.25">
      <c r="A40" s="220"/>
      <c r="B40" s="382"/>
      <c r="C40" s="382"/>
      <c r="D40" s="451"/>
      <c r="E40" s="383"/>
      <c r="F40" s="417"/>
      <c r="G40" s="202"/>
      <c r="H40" s="383"/>
      <c r="I40" s="447"/>
      <c r="J40" s="447"/>
      <c r="K40" s="220"/>
      <c r="L40" s="220"/>
      <c r="M40" s="220"/>
      <c r="O40" s="220"/>
      <c r="P40" s="220"/>
      <c r="Q40" s="220"/>
      <c r="R40" s="220"/>
      <c r="S40" s="220"/>
      <c r="T40" s="220"/>
    </row>
    <row r="41" spans="1:20" s="221" customFormat="1" ht="18" x14ac:dyDescent="0.25">
      <c r="A41" s="220"/>
      <c r="B41" s="382"/>
      <c r="C41" s="382"/>
      <c r="D41" s="202"/>
      <c r="E41" s="383"/>
      <c r="F41" s="417"/>
      <c r="G41" s="202"/>
      <c r="H41" s="383"/>
      <c r="I41" s="447"/>
      <c r="J41" s="447"/>
      <c r="K41" s="220"/>
      <c r="L41" s="220"/>
      <c r="M41" s="220"/>
      <c r="O41" s="220"/>
      <c r="P41" s="220"/>
      <c r="Q41" s="220"/>
      <c r="R41" s="220"/>
      <c r="S41" s="220"/>
      <c r="T41" s="220"/>
    </row>
    <row r="42" spans="1:20" s="221" customFormat="1" ht="18" x14ac:dyDescent="0.25">
      <c r="A42" s="220"/>
      <c r="B42" s="382"/>
      <c r="C42" s="382"/>
      <c r="D42" s="451"/>
      <c r="E42" s="383"/>
      <c r="F42" s="417"/>
      <c r="G42" s="452"/>
      <c r="H42" s="383"/>
      <c r="I42" s="447"/>
      <c r="J42" s="447"/>
      <c r="K42" s="220"/>
      <c r="L42" s="220"/>
      <c r="M42" s="220"/>
      <c r="O42" s="220"/>
      <c r="P42" s="220"/>
      <c r="Q42" s="220"/>
      <c r="R42" s="220"/>
      <c r="S42" s="220"/>
      <c r="T42" s="220"/>
    </row>
    <row r="43" spans="1:20" s="221" customFormat="1" ht="18" x14ac:dyDescent="0.25">
      <c r="A43" s="220"/>
      <c r="B43" s="382"/>
      <c r="C43" s="382"/>
      <c r="D43" s="202"/>
      <c r="E43" s="383"/>
      <c r="F43" s="417"/>
      <c r="G43" s="381"/>
      <c r="H43" s="383"/>
      <c r="I43" s="447"/>
      <c r="J43" s="447"/>
      <c r="K43" s="220"/>
      <c r="L43" s="220"/>
      <c r="M43" s="220"/>
      <c r="O43" s="220"/>
      <c r="P43" s="220"/>
      <c r="Q43" s="220"/>
      <c r="R43" s="220"/>
      <c r="S43" s="220"/>
      <c r="T43" s="220"/>
    </row>
    <row r="44" spans="1:20" s="221" customFormat="1" x14ac:dyDescent="0.2">
      <c r="A44" s="202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O44" s="220"/>
      <c r="P44" s="220"/>
      <c r="Q44" s="220"/>
      <c r="R44" s="220"/>
      <c r="S44" s="220"/>
      <c r="T44" s="220"/>
    </row>
    <row r="45" spans="1:20" s="221" customFormat="1" ht="18" x14ac:dyDescent="0.25">
      <c r="A45" s="416"/>
      <c r="B45" s="382"/>
      <c r="C45" s="382"/>
      <c r="D45" s="383"/>
      <c r="E45" s="383"/>
      <c r="G45" s="447"/>
      <c r="H45" s="447"/>
      <c r="I45" s="447"/>
      <c r="J45" s="447"/>
      <c r="K45" s="447"/>
      <c r="L45" s="447"/>
      <c r="M45" s="447"/>
      <c r="O45" s="220"/>
      <c r="P45" s="220"/>
      <c r="Q45" s="220"/>
      <c r="R45" s="220"/>
      <c r="S45" s="220"/>
      <c r="T45" s="220"/>
    </row>
    <row r="46" spans="1:20" s="221" customFormat="1" ht="18" x14ac:dyDescent="0.25">
      <c r="A46" s="416"/>
      <c r="B46" s="382"/>
      <c r="C46" s="382"/>
      <c r="D46" s="383"/>
      <c r="E46" s="383"/>
      <c r="G46" s="447"/>
      <c r="H46" s="447"/>
      <c r="I46" s="447"/>
      <c r="J46" s="447"/>
      <c r="K46" s="447"/>
      <c r="L46" s="447"/>
      <c r="M46" s="447"/>
      <c r="O46" s="220"/>
      <c r="P46" s="220"/>
      <c r="Q46" s="220"/>
      <c r="R46" s="220"/>
      <c r="S46" s="220"/>
      <c r="T46" s="220"/>
    </row>
    <row r="47" spans="1:20" s="221" customFormat="1" ht="18" x14ac:dyDescent="0.25">
      <c r="A47" s="416"/>
      <c r="B47" s="382"/>
      <c r="C47" s="382"/>
      <c r="D47" s="383"/>
      <c r="E47" s="383"/>
      <c r="G47" s="423"/>
      <c r="H47" s="447"/>
      <c r="I47" s="447"/>
      <c r="J47" s="447"/>
      <c r="K47" s="220"/>
      <c r="L47" s="220"/>
      <c r="M47" s="220"/>
      <c r="O47" s="220"/>
      <c r="P47" s="220"/>
      <c r="Q47" s="220"/>
      <c r="R47" s="220"/>
      <c r="S47" s="220"/>
      <c r="T47" s="220"/>
    </row>
    <row r="49" spans="1:21" s="221" customFormat="1" ht="18" x14ac:dyDescent="0.25">
      <c r="A49" s="415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</row>
    <row r="50" spans="1:21" x14ac:dyDescent="0.2">
      <c r="O50" s="220"/>
      <c r="P50" s="220"/>
      <c r="Q50" s="220"/>
      <c r="R50" s="220"/>
      <c r="S50" s="220"/>
      <c r="T50" s="220"/>
    </row>
    <row r="51" spans="1:21" s="221" customFormat="1" ht="18" x14ac:dyDescent="0.25">
      <c r="A51" s="416"/>
      <c r="B51" s="382"/>
      <c r="C51" s="382"/>
      <c r="D51" s="623"/>
      <c r="E51" s="623"/>
      <c r="F51" s="623"/>
      <c r="G51" s="623"/>
      <c r="H51" s="623"/>
      <c r="U51" s="202"/>
    </row>
    <row r="53" spans="1:21" x14ac:dyDescent="0.2">
      <c r="D53" s="451"/>
      <c r="F53" s="417"/>
      <c r="R53" s="384"/>
    </row>
    <row r="54" spans="1:21" x14ac:dyDescent="0.2">
      <c r="D54" s="451"/>
      <c r="F54" s="417"/>
    </row>
    <row r="55" spans="1:21" x14ac:dyDescent="0.2">
      <c r="C55" s="430"/>
      <c r="D55" s="451"/>
      <c r="F55" s="417"/>
    </row>
    <row r="56" spans="1:21" x14ac:dyDescent="0.2">
      <c r="D56" s="451"/>
      <c r="F56" s="417"/>
    </row>
    <row r="57" spans="1:21" x14ac:dyDescent="0.2">
      <c r="D57" s="451"/>
      <c r="F57" s="417"/>
      <c r="G57" s="221"/>
    </row>
    <row r="58" spans="1:21" x14ac:dyDescent="0.2">
      <c r="A58" s="220"/>
      <c r="D58" s="381"/>
      <c r="F58" s="417"/>
      <c r="G58" s="381"/>
    </row>
    <row r="59" spans="1:21" x14ac:dyDescent="0.2">
      <c r="A59" s="220"/>
      <c r="D59" s="451"/>
      <c r="E59" s="430"/>
    </row>
    <row r="60" spans="1:21" x14ac:dyDescent="0.2">
      <c r="A60" s="220"/>
      <c r="D60" s="381"/>
      <c r="G60" s="447"/>
      <c r="H60" s="447"/>
      <c r="I60" s="447"/>
      <c r="J60" s="447"/>
      <c r="K60" s="447"/>
      <c r="L60" s="447"/>
      <c r="M60" s="447"/>
    </row>
    <row r="61" spans="1:21" x14ac:dyDescent="0.2">
      <c r="D61" s="431"/>
      <c r="G61" s="447"/>
      <c r="H61" s="447"/>
      <c r="I61" s="447"/>
      <c r="J61" s="447"/>
      <c r="K61" s="447"/>
      <c r="L61" s="447"/>
      <c r="M61" s="447"/>
    </row>
    <row r="62" spans="1:21" x14ac:dyDescent="0.2">
      <c r="G62" s="429"/>
      <c r="H62" s="447"/>
      <c r="I62" s="447"/>
      <c r="J62" s="447"/>
      <c r="K62" s="220"/>
      <c r="L62" s="220"/>
      <c r="M62" s="220"/>
    </row>
  </sheetData>
  <mergeCells count="5">
    <mergeCell ref="D36:H36"/>
    <mergeCell ref="D51:H51"/>
    <mergeCell ref="D5:H5"/>
    <mergeCell ref="F20:M20"/>
    <mergeCell ref="A1:M1"/>
  </mergeCells>
  <pageMargins left="0.7" right="0.7" top="0.75" bottom="0.75" header="0.3" footer="0.3"/>
  <pageSetup paperSize="151" orientation="portrait" r:id="rId1"/>
  <headerFooter>
    <oddHeader>&amp;C&amp;"Arial,Bold"&amp;14Projected Enrollment&amp;R&amp;"Arial,Bold Italic"&amp;14&amp;D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49"/>
  <sheetViews>
    <sheetView tabSelected="1" topLeftCell="A16" zoomScaleNormal="100" workbookViewId="0">
      <selection activeCell="Q39" sqref="Q39"/>
    </sheetView>
  </sheetViews>
  <sheetFormatPr defaultRowHeight="12.75" x14ac:dyDescent="0.2"/>
  <cols>
    <col min="1" max="1" width="12" style="179" customWidth="1"/>
    <col min="2" max="2" width="1.5703125" style="184" customWidth="1"/>
    <col min="3" max="3" width="3.85546875" style="184" hidden="1" customWidth="1"/>
    <col min="4" max="4" width="7.42578125" style="184" customWidth="1"/>
    <col min="5" max="5" width="1.42578125" style="179" customWidth="1"/>
    <col min="6" max="6" width="8.140625" style="179" bestFit="1" customWidth="1"/>
    <col min="7" max="7" width="11.28515625" style="179" customWidth="1"/>
    <col min="8" max="9" width="8.7109375" style="179" customWidth="1"/>
    <col min="10" max="10" width="8.7109375" style="179" bestFit="1" customWidth="1"/>
    <col min="11" max="11" width="11.5703125" style="179" bestFit="1" customWidth="1"/>
    <col min="12" max="12" width="8.7109375" style="179" customWidth="1"/>
    <col min="13" max="13" width="11.140625" style="179" bestFit="1" customWidth="1"/>
    <col min="14" max="14" width="5.5703125" style="179" bestFit="1" customWidth="1"/>
    <col min="15" max="15" width="8.85546875" style="179" bestFit="1" customWidth="1"/>
    <col min="16" max="16" width="6" style="179" customWidth="1"/>
    <col min="17" max="17" width="7.140625" style="179" bestFit="1" customWidth="1"/>
    <col min="18" max="18" width="9.140625" style="179"/>
    <col min="19" max="19" width="7.28515625" style="179" bestFit="1" customWidth="1"/>
    <col min="20" max="20" width="6.140625" style="179" bestFit="1" customWidth="1"/>
    <col min="21" max="21" width="0.7109375" style="179" customWidth="1"/>
    <col min="22" max="22" width="4.7109375" style="179" customWidth="1"/>
    <col min="23" max="23" width="11.140625" style="179" customWidth="1"/>
    <col min="24" max="16384" width="9.140625" style="179"/>
  </cols>
  <sheetData>
    <row r="1" spans="1:29" ht="24.75" customHeight="1" thickBot="1" x14ac:dyDescent="0.4">
      <c r="A1" s="619" t="s">
        <v>228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</row>
    <row r="2" spans="1:29" ht="5.25" customHeight="1" thickBot="1" x14ac:dyDescent="0.25">
      <c r="A2" s="401"/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3"/>
    </row>
    <row r="3" spans="1:29" s="351" customFormat="1" ht="18.75" thickBot="1" x14ac:dyDescent="0.3">
      <c r="A3" s="385" t="s">
        <v>207</v>
      </c>
      <c r="B3" s="491"/>
      <c r="C3" s="390"/>
      <c r="D3" s="390"/>
      <c r="E3" s="390"/>
      <c r="F3" s="390"/>
      <c r="G3" s="497"/>
      <c r="H3" s="497"/>
      <c r="I3" s="496"/>
      <c r="J3" s="496"/>
      <c r="K3" s="392"/>
      <c r="L3" s="392"/>
      <c r="M3" s="393"/>
      <c r="N3" s="353"/>
      <c r="O3" s="221"/>
      <c r="P3" s="221"/>
      <c r="Q3" s="221"/>
      <c r="R3" s="221"/>
      <c r="S3" s="221"/>
      <c r="T3" s="221"/>
      <c r="U3" s="202"/>
      <c r="V3" s="202"/>
      <c r="W3" s="353"/>
      <c r="X3" s="353"/>
      <c r="Y3" s="353"/>
      <c r="Z3" s="353"/>
      <c r="AA3" s="353"/>
      <c r="AB3" s="353"/>
      <c r="AC3" s="353"/>
    </row>
    <row r="4" spans="1:29" ht="18.75" thickBot="1" x14ac:dyDescent="0.3">
      <c r="A4" s="503" t="s">
        <v>202</v>
      </c>
      <c r="B4" s="382"/>
      <c r="C4" s="476"/>
      <c r="D4" s="616" t="s">
        <v>227</v>
      </c>
      <c r="E4" s="617"/>
      <c r="F4" s="617"/>
      <c r="G4" s="617"/>
      <c r="H4" s="618"/>
      <c r="I4" s="184"/>
      <c r="J4" s="184"/>
      <c r="K4" s="184"/>
      <c r="L4" s="184"/>
      <c r="M4" s="174"/>
      <c r="O4" s="202"/>
      <c r="P4" s="202"/>
      <c r="Q4" s="202"/>
      <c r="R4" s="202"/>
      <c r="S4" s="202"/>
      <c r="T4" s="202"/>
      <c r="U4" s="202"/>
      <c r="V4" s="202"/>
      <c r="W4" s="184"/>
      <c r="X4" s="184"/>
      <c r="Y4" s="184"/>
      <c r="Z4" s="184"/>
      <c r="AA4" s="184"/>
      <c r="AB4" s="184"/>
      <c r="AC4" s="184"/>
    </row>
    <row r="5" spans="1:29" ht="17.25" customHeight="1" x14ac:dyDescent="0.3">
      <c r="A5" s="434" t="s">
        <v>11</v>
      </c>
      <c r="E5" s="184"/>
      <c r="F5" s="184"/>
      <c r="G5" s="184"/>
      <c r="H5" s="184"/>
      <c r="I5" s="184"/>
      <c r="J5" s="184"/>
      <c r="K5" s="184"/>
      <c r="L5" s="184"/>
      <c r="M5" s="174"/>
      <c r="O5" s="202"/>
      <c r="P5" s="202"/>
      <c r="Q5" s="202"/>
      <c r="R5" s="202"/>
      <c r="S5" s="202"/>
      <c r="T5" s="202"/>
      <c r="U5" s="202"/>
      <c r="V5" s="202"/>
    </row>
    <row r="6" spans="1:29" x14ac:dyDescent="0.2">
      <c r="A6" s="175" t="s">
        <v>81</v>
      </c>
      <c r="D6" s="488">
        <v>0</v>
      </c>
      <c r="E6" s="184"/>
      <c r="F6" s="184"/>
      <c r="G6" s="184"/>
      <c r="H6" s="184"/>
      <c r="I6" s="184"/>
      <c r="J6" s="494" t="s">
        <v>82</v>
      </c>
      <c r="K6" s="458">
        <v>0</v>
      </c>
      <c r="L6" s="184"/>
      <c r="M6" s="174"/>
      <c r="O6" s="202"/>
      <c r="P6" s="202"/>
      <c r="Q6" s="202"/>
      <c r="R6" s="202"/>
      <c r="S6" s="202"/>
      <c r="T6" s="202"/>
      <c r="U6" s="202"/>
      <c r="V6" s="202"/>
    </row>
    <row r="7" spans="1:29" x14ac:dyDescent="0.2">
      <c r="A7" s="175">
        <v>1</v>
      </c>
      <c r="D7" s="458">
        <v>0</v>
      </c>
      <c r="E7" s="184"/>
      <c r="F7" s="184"/>
      <c r="G7" s="184"/>
      <c r="H7" s="184"/>
      <c r="I7" s="495" t="s">
        <v>261</v>
      </c>
      <c r="J7" s="493" t="s">
        <v>4</v>
      </c>
      <c r="K7" s="458">
        <v>0</v>
      </c>
      <c r="L7" s="184"/>
      <c r="M7" s="174"/>
    </row>
    <row r="8" spans="1:29" x14ac:dyDescent="0.2">
      <c r="A8" s="175">
        <v>2</v>
      </c>
      <c r="D8" s="459">
        <v>0</v>
      </c>
      <c r="E8" s="184"/>
      <c r="F8" s="184"/>
      <c r="G8" s="184"/>
      <c r="H8" s="184"/>
      <c r="I8" s="184"/>
      <c r="J8" s="494" t="s">
        <v>16</v>
      </c>
      <c r="K8" s="458">
        <v>0</v>
      </c>
      <c r="L8" s="184"/>
      <c r="M8" s="174"/>
    </row>
    <row r="9" spans="1:29" x14ac:dyDescent="0.2">
      <c r="A9" s="175">
        <v>3</v>
      </c>
      <c r="D9" s="459">
        <v>0</v>
      </c>
      <c r="E9" s="184"/>
      <c r="F9" s="424"/>
      <c r="G9" s="448"/>
      <c r="H9" s="202"/>
      <c r="I9" s="202"/>
      <c r="J9" s="184"/>
      <c r="K9" s="184"/>
      <c r="L9" s="184"/>
      <c r="M9" s="174"/>
    </row>
    <row r="10" spans="1:29" ht="12" customHeight="1" x14ac:dyDescent="0.2">
      <c r="A10" s="394">
        <v>4</v>
      </c>
      <c r="D10" s="459">
        <v>0</v>
      </c>
      <c r="E10" s="184"/>
      <c r="F10" s="424"/>
      <c r="G10" s="449"/>
      <c r="H10" s="202"/>
      <c r="I10" s="202"/>
      <c r="J10" s="184"/>
      <c r="K10" s="184"/>
      <c r="L10" s="184"/>
      <c r="M10" s="174"/>
    </row>
    <row r="11" spans="1:29" x14ac:dyDescent="0.2">
      <c r="A11" s="394">
        <v>5</v>
      </c>
      <c r="D11" s="459">
        <v>0</v>
      </c>
      <c r="E11" s="184"/>
      <c r="F11" s="417"/>
      <c r="G11" s="381"/>
      <c r="H11" s="425"/>
      <c r="I11" s="426"/>
      <c r="J11" s="184"/>
      <c r="K11" s="184"/>
      <c r="L11" s="184"/>
      <c r="M11" s="174"/>
    </row>
    <row r="12" spans="1:29" x14ac:dyDescent="0.2">
      <c r="A12" s="394">
        <v>6</v>
      </c>
      <c r="D12" s="460" t="s">
        <v>208</v>
      </c>
      <c r="E12" s="184"/>
      <c r="F12" s="184"/>
      <c r="G12" s="184"/>
      <c r="H12" s="184"/>
      <c r="I12" s="184"/>
      <c r="J12" s="184"/>
      <c r="K12" s="184"/>
      <c r="L12" s="184"/>
      <c r="M12" s="174"/>
    </row>
    <row r="13" spans="1:29" x14ac:dyDescent="0.2">
      <c r="A13" s="175" t="s">
        <v>73</v>
      </c>
      <c r="D13" s="464">
        <f>SUM(D6:D12)</f>
        <v>0</v>
      </c>
      <c r="E13" s="184"/>
      <c r="F13" s="184"/>
      <c r="G13" s="352"/>
      <c r="H13" s="352"/>
      <c r="I13" s="352"/>
      <c r="J13" s="498"/>
      <c r="K13" s="352"/>
      <c r="L13" s="352" t="s">
        <v>132</v>
      </c>
      <c r="M13" s="389"/>
    </row>
    <row r="14" spans="1:29" ht="13.5" thickBot="1" x14ac:dyDescent="0.25">
      <c r="A14" s="175" t="s">
        <v>3</v>
      </c>
      <c r="D14" s="458">
        <v>0</v>
      </c>
      <c r="E14" s="184"/>
      <c r="F14" s="184"/>
      <c r="G14" s="352"/>
      <c r="H14" s="352"/>
      <c r="I14" s="352"/>
      <c r="J14" s="498"/>
      <c r="K14" s="352"/>
      <c r="L14" s="352" t="s">
        <v>1</v>
      </c>
      <c r="M14" s="389"/>
    </row>
    <row r="15" spans="1:29" ht="15.75" customHeight="1" thickBot="1" x14ac:dyDescent="0.25">
      <c r="A15" s="504" t="s">
        <v>74</v>
      </c>
      <c r="B15" s="183"/>
      <c r="C15" s="183"/>
      <c r="D15" s="505">
        <f>SUM(D13:D14)</f>
        <v>0</v>
      </c>
      <c r="E15" s="183"/>
      <c r="F15" s="183"/>
      <c r="G15" s="506"/>
      <c r="H15" s="507"/>
      <c r="I15" s="507"/>
      <c r="J15" s="508"/>
      <c r="K15" s="509"/>
      <c r="L15" s="479">
        <f>ElemTeachers!H5</f>
        <v>0</v>
      </c>
      <c r="M15" s="510"/>
    </row>
    <row r="16" spans="1:29" ht="6" customHeight="1" x14ac:dyDescent="0.2">
      <c r="A16" s="432"/>
      <c r="B16" s="413"/>
      <c r="C16" s="413"/>
      <c r="D16" s="413"/>
      <c r="E16" s="413"/>
      <c r="F16" s="413"/>
      <c r="G16" s="441"/>
      <c r="H16" s="442"/>
      <c r="I16" s="442"/>
      <c r="J16" s="443"/>
      <c r="K16" s="444"/>
      <c r="L16" s="502"/>
      <c r="M16" s="433"/>
    </row>
    <row r="17" spans="1:22" s="350" customFormat="1" ht="4.5" customHeight="1" x14ac:dyDescent="0.2">
      <c r="A17" s="388"/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398"/>
      <c r="O17" s="176"/>
      <c r="P17" s="176"/>
      <c r="Q17" s="176"/>
      <c r="R17" s="176"/>
      <c r="S17" s="176"/>
      <c r="T17" s="176"/>
    </row>
    <row r="18" spans="1:22" s="350" customFormat="1" ht="16.5" customHeight="1" x14ac:dyDescent="0.3">
      <c r="A18" s="435" t="s">
        <v>188</v>
      </c>
      <c r="B18" s="382"/>
      <c r="C18" s="382"/>
      <c r="D18" s="382"/>
      <c r="E18" s="382"/>
      <c r="F18" s="382"/>
      <c r="G18" s="382"/>
      <c r="H18" s="382"/>
      <c r="I18" s="352"/>
      <c r="J18" s="352"/>
      <c r="K18" s="176"/>
      <c r="L18" s="176"/>
      <c r="M18" s="395"/>
      <c r="O18" s="176"/>
      <c r="P18" s="176"/>
      <c r="Q18" s="176"/>
      <c r="R18" s="176"/>
      <c r="S18" s="176"/>
      <c r="T18" s="176"/>
    </row>
    <row r="19" spans="1:22" s="350" customFormat="1" ht="4.5" customHeight="1" x14ac:dyDescent="0.25">
      <c r="A19" s="387"/>
      <c r="B19" s="382"/>
      <c r="C19" s="382"/>
      <c r="D19" s="383"/>
      <c r="E19" s="383"/>
      <c r="F19" s="383"/>
      <c r="G19" s="383"/>
      <c r="H19" s="383"/>
      <c r="I19" s="352"/>
      <c r="J19" s="352"/>
      <c r="K19" s="176"/>
      <c r="L19" s="176"/>
      <c r="M19" s="395"/>
      <c r="O19" s="176"/>
      <c r="P19" s="176"/>
      <c r="Q19" s="176"/>
      <c r="R19" s="176"/>
      <c r="S19" s="176"/>
      <c r="T19" s="176"/>
    </row>
    <row r="20" spans="1:22" s="350" customFormat="1" ht="13.5" customHeight="1" x14ac:dyDescent="0.25">
      <c r="A20" s="397">
        <v>6</v>
      </c>
      <c r="B20" s="382"/>
      <c r="C20" s="382"/>
      <c r="D20" s="458">
        <v>0</v>
      </c>
      <c r="E20" s="383"/>
      <c r="F20" s="379" t="s">
        <v>82</v>
      </c>
      <c r="G20" s="458">
        <v>0</v>
      </c>
      <c r="H20" s="383"/>
      <c r="I20" s="352"/>
      <c r="J20" s="352"/>
      <c r="K20" s="176"/>
      <c r="L20" s="176"/>
      <c r="M20" s="395"/>
      <c r="O20" s="176"/>
      <c r="P20" s="176"/>
      <c r="Q20" s="176"/>
      <c r="R20" s="176"/>
      <c r="S20" s="176"/>
      <c r="T20" s="176"/>
    </row>
    <row r="21" spans="1:22" s="350" customFormat="1" ht="13.5" customHeight="1" x14ac:dyDescent="0.25">
      <c r="A21" s="175" t="s">
        <v>71</v>
      </c>
      <c r="B21" s="382"/>
      <c r="C21" s="382"/>
      <c r="D21" s="458">
        <v>0</v>
      </c>
      <c r="E21" s="383"/>
      <c r="F21" s="379" t="s">
        <v>4</v>
      </c>
      <c r="G21" s="458">
        <v>0</v>
      </c>
      <c r="H21" s="383"/>
      <c r="I21" s="352"/>
      <c r="J21" s="352"/>
      <c r="K21" s="176"/>
      <c r="L21" s="176"/>
      <c r="M21" s="395"/>
      <c r="O21" s="176"/>
      <c r="P21" s="176"/>
      <c r="Q21" s="176"/>
      <c r="R21" s="176"/>
      <c r="S21" s="176"/>
      <c r="T21" s="176"/>
    </row>
    <row r="22" spans="1:22" s="350" customFormat="1" ht="13.5" customHeight="1" x14ac:dyDescent="0.25">
      <c r="A22" s="175" t="s">
        <v>72</v>
      </c>
      <c r="B22" s="382"/>
      <c r="C22" s="382"/>
      <c r="D22" s="458">
        <v>0</v>
      </c>
      <c r="E22" s="383"/>
      <c r="F22" s="379" t="s">
        <v>16</v>
      </c>
      <c r="G22" s="458">
        <v>0</v>
      </c>
      <c r="H22" s="383"/>
      <c r="I22" s="352"/>
      <c r="J22" s="352"/>
      <c r="K22" s="176"/>
      <c r="L22" s="176"/>
      <c r="M22" s="395"/>
      <c r="O22" s="176"/>
      <c r="P22" s="176"/>
      <c r="Q22" s="176"/>
      <c r="R22" s="176"/>
      <c r="S22" s="176"/>
      <c r="T22" s="176"/>
    </row>
    <row r="23" spans="1:22" s="350" customFormat="1" ht="13.5" customHeight="1" x14ac:dyDescent="0.25">
      <c r="A23" s="175" t="s">
        <v>73</v>
      </c>
      <c r="B23" s="382"/>
      <c r="C23" s="382"/>
      <c r="D23" s="464">
        <f>SUM(D20:D22)</f>
        <v>0</v>
      </c>
      <c r="E23" s="383"/>
      <c r="F23" s="417"/>
      <c r="G23" s="202"/>
      <c r="H23" s="383"/>
      <c r="I23" s="352"/>
      <c r="J23" s="352"/>
      <c r="K23" s="176"/>
      <c r="L23" s="176"/>
      <c r="M23" s="395"/>
      <c r="O23" s="176"/>
      <c r="P23" s="176"/>
      <c r="Q23" s="176"/>
      <c r="R23" s="176"/>
      <c r="S23" s="176"/>
      <c r="T23" s="176"/>
    </row>
    <row r="24" spans="1:22" s="350" customFormat="1" ht="13.5" customHeight="1" x14ac:dyDescent="0.25">
      <c r="A24" s="175" t="s">
        <v>3</v>
      </c>
      <c r="B24" s="382"/>
      <c r="C24" s="382"/>
      <c r="D24" s="459">
        <v>0</v>
      </c>
      <c r="E24" s="383"/>
      <c r="F24" s="417"/>
      <c r="G24" s="452"/>
      <c r="H24" s="383"/>
      <c r="I24" s="352"/>
      <c r="J24" s="352"/>
      <c r="K24" s="176"/>
      <c r="L24" s="176"/>
      <c r="M24" s="395"/>
      <c r="O24" s="176"/>
      <c r="P24" s="176"/>
      <c r="Q24" s="176"/>
      <c r="R24" s="176"/>
      <c r="S24" s="176"/>
      <c r="T24" s="176"/>
    </row>
    <row r="25" spans="1:22" s="350" customFormat="1" ht="13.5" customHeight="1" x14ac:dyDescent="0.25">
      <c r="A25" s="175" t="s">
        <v>74</v>
      </c>
      <c r="B25" s="382"/>
      <c r="C25" s="382"/>
      <c r="D25" s="464">
        <f>SUM(D23:D24)</f>
        <v>0</v>
      </c>
      <c r="E25" s="383"/>
      <c r="F25" s="417"/>
      <c r="G25" s="381"/>
      <c r="H25" s="383"/>
      <c r="I25" s="352"/>
      <c r="J25" s="352"/>
      <c r="K25" s="176"/>
      <c r="L25" s="176"/>
      <c r="M25" s="395"/>
      <c r="O25" s="176"/>
      <c r="P25" s="176"/>
      <c r="Q25" s="176"/>
      <c r="R25" s="176"/>
      <c r="S25" s="176"/>
      <c r="T25" s="176"/>
    </row>
    <row r="26" spans="1:22" s="350" customFormat="1" ht="13.5" customHeight="1" x14ac:dyDescent="0.25">
      <c r="A26" s="387"/>
      <c r="B26" s="382"/>
      <c r="C26" s="382"/>
      <c r="D26" s="383"/>
      <c r="E26" s="383"/>
      <c r="F26" s="353"/>
      <c r="G26" s="352" t="s">
        <v>28</v>
      </c>
      <c r="H26" s="352" t="s">
        <v>12</v>
      </c>
      <c r="I26" s="352" t="s">
        <v>205</v>
      </c>
      <c r="J26" s="447" t="s">
        <v>30</v>
      </c>
      <c r="K26" s="352" t="s">
        <v>31</v>
      </c>
      <c r="L26" s="352" t="s">
        <v>132</v>
      </c>
      <c r="M26" s="408" t="s">
        <v>135</v>
      </c>
      <c r="O26" s="176"/>
      <c r="P26" s="176"/>
      <c r="Q26" s="176"/>
      <c r="R26" s="176"/>
      <c r="S26" s="176"/>
      <c r="T26" s="176"/>
    </row>
    <row r="27" spans="1:22" s="350" customFormat="1" ht="13.5" customHeight="1" thickBot="1" x14ac:dyDescent="0.3">
      <c r="A27" s="387"/>
      <c r="B27" s="382"/>
      <c r="C27" s="382"/>
      <c r="D27" s="383"/>
      <c r="E27" s="383"/>
      <c r="F27" s="353"/>
      <c r="G27" s="352" t="s">
        <v>112</v>
      </c>
      <c r="H27" s="352" t="s">
        <v>1</v>
      </c>
      <c r="I27" s="352" t="s">
        <v>1</v>
      </c>
      <c r="J27" s="447" t="s">
        <v>112</v>
      </c>
      <c r="K27" s="352" t="s">
        <v>134</v>
      </c>
      <c r="L27" s="352" t="s">
        <v>1</v>
      </c>
      <c r="M27" s="408" t="s">
        <v>1</v>
      </c>
      <c r="N27" s="221"/>
      <c r="O27" s="220"/>
      <c r="P27" s="220"/>
      <c r="Q27" s="220"/>
      <c r="R27" s="220"/>
      <c r="S27" s="220"/>
      <c r="T27" s="220"/>
      <c r="U27" s="221"/>
      <c r="V27" s="221"/>
    </row>
    <row r="28" spans="1:22" s="350" customFormat="1" ht="13.5" customHeight="1" thickBot="1" x14ac:dyDescent="0.3">
      <c r="A28" s="387"/>
      <c r="B28" s="382"/>
      <c r="C28" s="382"/>
      <c r="D28" s="383"/>
      <c r="E28" s="383"/>
      <c r="F28" s="353"/>
      <c r="G28" s="487">
        <f>AP!G17</f>
        <v>0.4</v>
      </c>
      <c r="H28" s="487">
        <f>'MS Clerical'!J15</f>
        <v>1.8</v>
      </c>
      <c r="I28" s="487">
        <f>'Library Media'!I33</f>
        <v>0.60000000000000009</v>
      </c>
      <c r="J28" s="466">
        <f>LAN!J18</f>
        <v>8500</v>
      </c>
      <c r="K28" s="478" t="s">
        <v>226</v>
      </c>
      <c r="L28" s="465">
        <f>SecndryTeachers!L7</f>
        <v>0</v>
      </c>
      <c r="M28" s="465">
        <f>'MS Counselor'!E16</f>
        <v>0</v>
      </c>
      <c r="N28" s="221"/>
      <c r="O28" s="220"/>
      <c r="P28" s="220"/>
      <c r="Q28" s="220"/>
      <c r="R28" s="220"/>
      <c r="S28" s="220"/>
      <c r="T28" s="220"/>
      <c r="U28" s="221"/>
      <c r="V28" s="221"/>
    </row>
    <row r="29" spans="1:22" ht="6" customHeight="1" thickBot="1" x14ac:dyDescent="0.25">
      <c r="A29" s="409"/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1"/>
      <c r="N29" s="202"/>
      <c r="O29" s="202"/>
      <c r="P29" s="202"/>
      <c r="Q29" s="202"/>
      <c r="R29" s="202"/>
      <c r="S29" s="202"/>
      <c r="T29" s="202"/>
      <c r="U29" s="202"/>
      <c r="V29" s="202"/>
    </row>
    <row r="30" spans="1:22" ht="13.5" thickBot="1" x14ac:dyDescent="0.25"/>
    <row r="31" spans="1:22" ht="13.5" thickBot="1" x14ac:dyDescent="0.25">
      <c r="F31" s="620" t="s">
        <v>223</v>
      </c>
      <c r="G31" s="621"/>
      <c r="H31" s="621"/>
      <c r="I31" s="621"/>
      <c r="J31" s="621"/>
      <c r="K31" s="622"/>
      <c r="L31" s="624" t="s">
        <v>224</v>
      </c>
      <c r="M31" s="625"/>
      <c r="N31" s="626"/>
    </row>
    <row r="32" spans="1:22" x14ac:dyDescent="0.2">
      <c r="F32" s="631" t="s">
        <v>221</v>
      </c>
      <c r="G32" s="629" t="s">
        <v>262</v>
      </c>
      <c r="H32" s="637" t="s">
        <v>263</v>
      </c>
      <c r="I32" s="639" t="s">
        <v>264</v>
      </c>
      <c r="J32" s="637" t="s">
        <v>85</v>
      </c>
      <c r="K32" s="642" t="s">
        <v>5</v>
      </c>
      <c r="L32" s="633" t="s">
        <v>88</v>
      </c>
      <c r="M32" s="641" t="s">
        <v>298</v>
      </c>
      <c r="N32" s="635" t="s">
        <v>5</v>
      </c>
    </row>
    <row r="33" spans="1:14" ht="13.5" thickBot="1" x14ac:dyDescent="0.25">
      <c r="F33" s="632"/>
      <c r="G33" s="630"/>
      <c r="H33" s="638"/>
      <c r="I33" s="640"/>
      <c r="J33" s="638"/>
      <c r="K33" s="643"/>
      <c r="L33" s="634"/>
      <c r="M33" s="630"/>
      <c r="N33" s="636"/>
    </row>
    <row r="34" spans="1:14" ht="13.5" thickBot="1" x14ac:dyDescent="0.25">
      <c r="F34" s="607">
        <f>ElemTeachers!C5</f>
        <v>0</v>
      </c>
      <c r="G34" s="605">
        <f>ElemTeachers!D5</f>
        <v>0</v>
      </c>
      <c r="H34" s="606">
        <f>ElemTeachers!E5</f>
        <v>0</v>
      </c>
      <c r="I34" s="605">
        <f>ElemTeachers!F5</f>
        <v>0</v>
      </c>
      <c r="J34" s="605">
        <f>ElemTeachers!G5</f>
        <v>0</v>
      </c>
      <c r="K34" s="514">
        <f>SUM(F34:J34)</f>
        <v>0</v>
      </c>
      <c r="L34" s="512">
        <f>SecndryTeachers!I7</f>
        <v>0</v>
      </c>
      <c r="M34" s="513">
        <f>SecndryTeachers!K7</f>
        <v>0</v>
      </c>
      <c r="N34" s="515">
        <f>SUM(L34:M34)</f>
        <v>0</v>
      </c>
    </row>
    <row r="35" spans="1:14" x14ac:dyDescent="0.2">
      <c r="L35" s="511"/>
      <c r="M35" s="511"/>
      <c r="N35" s="511"/>
    </row>
    <row r="36" spans="1:14" x14ac:dyDescent="0.2">
      <c r="A36" s="489" t="s">
        <v>229</v>
      </c>
    </row>
    <row r="37" spans="1:14" ht="13.5" thickBot="1" x14ac:dyDescent="0.25"/>
    <row r="38" spans="1:14" x14ac:dyDescent="0.2">
      <c r="G38" s="600" t="s">
        <v>11</v>
      </c>
      <c r="H38" s="595" t="s">
        <v>249</v>
      </c>
      <c r="I38" s="591" t="s">
        <v>82</v>
      </c>
      <c r="J38" s="591" t="s">
        <v>4</v>
      </c>
      <c r="K38" s="585" t="s">
        <v>294</v>
      </c>
    </row>
    <row r="39" spans="1:14" x14ac:dyDescent="0.2">
      <c r="H39" s="581" t="s">
        <v>292</v>
      </c>
      <c r="I39" s="598">
        <v>0</v>
      </c>
      <c r="J39" s="598">
        <v>205</v>
      </c>
      <c r="K39" s="598">
        <v>1</v>
      </c>
    </row>
    <row r="40" spans="1:14" x14ac:dyDescent="0.2">
      <c r="H40" s="581" t="s">
        <v>300</v>
      </c>
      <c r="I40" s="598">
        <v>0</v>
      </c>
      <c r="J40" s="598">
        <v>66</v>
      </c>
      <c r="K40" s="598">
        <v>2</v>
      </c>
    </row>
    <row r="41" spans="1:14" x14ac:dyDescent="0.2">
      <c r="H41" s="581" t="s">
        <v>258</v>
      </c>
      <c r="I41" s="598">
        <v>0</v>
      </c>
      <c r="J41" s="598">
        <v>208</v>
      </c>
      <c r="K41" s="598">
        <v>20</v>
      </c>
    </row>
    <row r="42" spans="1:14" ht="13.5" thickBot="1" x14ac:dyDescent="0.25">
      <c r="H42" s="599" t="s">
        <v>259</v>
      </c>
      <c r="I42" s="598">
        <v>0</v>
      </c>
      <c r="J42" s="598">
        <v>114</v>
      </c>
      <c r="K42" s="597">
        <v>1</v>
      </c>
    </row>
    <row r="43" spans="1:14" ht="13.5" thickBot="1" x14ac:dyDescent="0.25"/>
    <row r="44" spans="1:14" ht="13.5" thickBot="1" x14ac:dyDescent="0.25">
      <c r="L44" s="522" t="s">
        <v>266</v>
      </c>
    </row>
    <row r="45" spans="1:14" x14ac:dyDescent="0.2">
      <c r="G45" s="600" t="s">
        <v>293</v>
      </c>
      <c r="H45" s="595" t="s">
        <v>249</v>
      </c>
      <c r="I45" s="591" t="s">
        <v>82</v>
      </c>
      <c r="J45" s="591" t="s">
        <v>4</v>
      </c>
      <c r="K45" s="585" t="s">
        <v>294</v>
      </c>
      <c r="L45" s="536" t="s">
        <v>299</v>
      </c>
    </row>
    <row r="46" spans="1:14" x14ac:dyDescent="0.2">
      <c r="H46" s="581" t="s">
        <v>292</v>
      </c>
      <c r="I46" s="598">
        <v>0</v>
      </c>
      <c r="J46" s="598">
        <v>59</v>
      </c>
      <c r="K46" s="598">
        <v>0</v>
      </c>
      <c r="L46" s="603">
        <v>0.12</v>
      </c>
    </row>
    <row r="47" spans="1:14" x14ac:dyDescent="0.2">
      <c r="H47" s="581" t="s">
        <v>300</v>
      </c>
      <c r="I47" s="598"/>
      <c r="J47" s="598">
        <v>0</v>
      </c>
      <c r="K47" s="598">
        <v>0</v>
      </c>
      <c r="L47" s="603">
        <v>0.02</v>
      </c>
    </row>
    <row r="48" spans="1:14" x14ac:dyDescent="0.2">
      <c r="H48" s="581" t="s">
        <v>258</v>
      </c>
      <c r="I48" s="598">
        <v>0</v>
      </c>
      <c r="J48" s="598">
        <v>39</v>
      </c>
      <c r="K48" s="598">
        <v>0</v>
      </c>
      <c r="L48" s="603">
        <v>0.15</v>
      </c>
    </row>
    <row r="49" spans="8:12" ht="13.5" thickBot="1" x14ac:dyDescent="0.25">
      <c r="H49" s="599" t="s">
        <v>259</v>
      </c>
      <c r="I49" s="598">
        <v>0</v>
      </c>
      <c r="J49" s="598">
        <v>22</v>
      </c>
      <c r="K49" s="597">
        <v>0</v>
      </c>
      <c r="L49" s="603">
        <v>0.12</v>
      </c>
    </row>
  </sheetData>
  <protectedRanges>
    <protectedRange password="83AF" sqref="K6:K8 G9:G10" name="Range1_1_1"/>
    <protectedRange password="83AF" sqref="I41 I48" name="Range1_1_1_1"/>
    <protectedRange password="83AF" sqref="K41 K48" name="Range1_1_3"/>
    <protectedRange password="83AF" sqref="J41 J48" name="Range1_1_4"/>
    <protectedRange password="83AF" sqref="I42 I49" name="Range1_1_1_2"/>
    <protectedRange password="83AF" sqref="K42 K49" name="Range1_1_3_1"/>
    <protectedRange password="83AF" sqref="J42 J49" name="Range1_1_4_1"/>
  </protectedRanges>
  <customSheetViews>
    <customSheetView guid="{73875DAC-FB6D-40F6-AD3D-48B52E4221FD}" showPageBreaks="1" showRuler="0">
      <pane xSplit="2" topLeftCell="C1" activePane="topRight" state="frozen"/>
      <selection pane="topRight" activeCell="G1" sqref="G1"/>
      <pageMargins left="0.61" right="0.49" top="1" bottom="1" header="0.5" footer="0.5"/>
      <pageSetup orientation="landscape" r:id="rId1"/>
      <headerFooter alignWithMargins="0"/>
    </customSheetView>
  </customSheetViews>
  <mergeCells count="13">
    <mergeCell ref="G32:G33"/>
    <mergeCell ref="F32:F33"/>
    <mergeCell ref="D4:H4"/>
    <mergeCell ref="A1:M1"/>
    <mergeCell ref="F31:K31"/>
    <mergeCell ref="L31:N31"/>
    <mergeCell ref="L32:L33"/>
    <mergeCell ref="N32:N33"/>
    <mergeCell ref="J32:J33"/>
    <mergeCell ref="I32:I33"/>
    <mergeCell ref="H32:H33"/>
    <mergeCell ref="M32:M33"/>
    <mergeCell ref="K32:K33"/>
  </mergeCells>
  <phoneticPr fontId="6" type="noConversion"/>
  <pageMargins left="0.25" right="0" top="0.75" bottom="0.5" header="0.3" footer="0.3"/>
  <pageSetup orientation="portrait" r:id="rId2"/>
  <headerFooter alignWithMargins="0">
    <oddHeader>&amp;C&amp;"Arial,Bold"&amp;14Projected Enrollment&amp;R&amp;"Arial,Bold Italic"&amp;14&amp;D</oddHeader>
    <oddFooter>&amp;R&amp;Z&amp;F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opLeftCell="A4" workbookViewId="0">
      <selection activeCell="I39" sqref="I39"/>
    </sheetView>
  </sheetViews>
  <sheetFormatPr defaultRowHeight="12" x14ac:dyDescent="0.2"/>
  <cols>
    <col min="1" max="1" width="5.5703125" style="287" bestFit="1" customWidth="1"/>
    <col min="2" max="2" width="16.42578125" style="287" bestFit="1" customWidth="1"/>
    <col min="3" max="3" width="7.7109375" style="287" customWidth="1"/>
    <col min="4" max="4" width="9.5703125" style="287" bestFit="1" customWidth="1"/>
    <col min="5" max="9" width="7.7109375" style="287" customWidth="1"/>
    <col min="10" max="10" width="6.5703125" style="287" customWidth="1"/>
    <col min="11" max="11" width="8.42578125" style="287" bestFit="1" customWidth="1"/>
    <col min="12" max="12" width="7.7109375" style="287" bestFit="1" customWidth="1"/>
    <col min="13" max="14" width="7.5703125" style="287" bestFit="1" customWidth="1"/>
    <col min="15" max="15" width="6.42578125" style="287" bestFit="1" customWidth="1"/>
    <col min="16" max="17" width="6.140625" style="287" bestFit="1" customWidth="1"/>
    <col min="18" max="18" width="6.140625" style="287" customWidth="1"/>
    <col min="19" max="19" width="6.28515625" style="287" bestFit="1" customWidth="1"/>
    <col min="20" max="20" width="7.7109375" style="287" bestFit="1" customWidth="1"/>
    <col min="21" max="21" width="6.140625" style="287" bestFit="1" customWidth="1"/>
    <col min="22" max="22" width="5.5703125" style="287" bestFit="1" customWidth="1"/>
    <col min="23" max="23" width="5.28515625" style="287" customWidth="1"/>
    <col min="24" max="24" width="6.140625" style="287" bestFit="1" customWidth="1"/>
    <col min="25" max="16384" width="9.140625" style="287"/>
  </cols>
  <sheetData>
    <row r="1" spans="1:24" ht="15.75" x14ac:dyDescent="0.25">
      <c r="A1" s="286" t="s">
        <v>175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</row>
    <row r="2" spans="1:24" ht="7.5" customHeight="1" x14ac:dyDescent="0.2">
      <c r="A2" s="288"/>
      <c r="B2" s="288"/>
      <c r="C2" s="288"/>
      <c r="D2" s="288"/>
      <c r="E2" s="288"/>
      <c r="F2" s="288"/>
      <c r="G2" s="288"/>
      <c r="H2" s="288"/>
      <c r="I2" s="288"/>
      <c r="J2" s="288"/>
    </row>
    <row r="3" spans="1:24" x14ac:dyDescent="0.2">
      <c r="C3" s="289" t="s">
        <v>65</v>
      </c>
      <c r="D3" s="290" t="s">
        <v>28</v>
      </c>
      <c r="E3" s="290" t="s">
        <v>12</v>
      </c>
      <c r="F3" s="290" t="s">
        <v>133</v>
      </c>
      <c r="G3" s="291" t="s">
        <v>30</v>
      </c>
      <c r="H3" s="290" t="s">
        <v>31</v>
      </c>
      <c r="I3" s="290" t="s">
        <v>132</v>
      </c>
      <c r="J3" s="291" t="s">
        <v>185</v>
      </c>
      <c r="L3" s="291"/>
      <c r="M3" s="291"/>
      <c r="O3" s="293"/>
      <c r="P3" s="292"/>
      <c r="R3" s="293"/>
      <c r="S3" s="292"/>
    </row>
    <row r="4" spans="1:24" s="294" customFormat="1" x14ac:dyDescent="0.2">
      <c r="A4" s="294" t="s">
        <v>38</v>
      </c>
      <c r="B4" s="294" t="s">
        <v>0</v>
      </c>
      <c r="C4" s="294" t="s">
        <v>130</v>
      </c>
      <c r="D4" s="290" t="s">
        <v>112</v>
      </c>
      <c r="E4" s="290" t="s">
        <v>1</v>
      </c>
      <c r="F4" s="290" t="s">
        <v>1</v>
      </c>
      <c r="G4" s="291" t="s">
        <v>112</v>
      </c>
      <c r="H4" s="290" t="s">
        <v>134</v>
      </c>
      <c r="I4" s="290" t="s">
        <v>1</v>
      </c>
      <c r="J4" s="291" t="s">
        <v>1</v>
      </c>
      <c r="L4" s="291"/>
      <c r="M4" s="291"/>
      <c r="O4" s="292"/>
      <c r="P4" s="292"/>
      <c r="R4" s="292"/>
      <c r="S4" s="292"/>
    </row>
    <row r="5" spans="1:24" x14ac:dyDescent="0.2">
      <c r="A5" s="295" t="str">
        <f>'K - 8'!A4</f>
        <v>School:</v>
      </c>
      <c r="B5" s="295">
        <f>'K - 8'!B4</f>
        <v>0</v>
      </c>
      <c r="C5" s="295">
        <f>'K - 8'!D15</f>
        <v>0</v>
      </c>
      <c r="D5" s="344">
        <f>AP!H4</f>
        <v>0</v>
      </c>
      <c r="E5" s="296">
        <f>'Elem Clerical'!H4</f>
        <v>1.75</v>
      </c>
      <c r="F5" s="346">
        <f>'Library Media'!H4</f>
        <v>1.25</v>
      </c>
      <c r="G5" s="297">
        <f>LAN!H4</f>
        <v>7000</v>
      </c>
      <c r="H5" s="298">
        <f>Health!J4</f>
        <v>1</v>
      </c>
      <c r="I5" s="296">
        <f>ElemTeachers!H4</f>
        <v>0</v>
      </c>
      <c r="J5" s="347">
        <v>2</v>
      </c>
      <c r="R5" s="299"/>
      <c r="S5" s="300"/>
    </row>
    <row r="6" spans="1:24" x14ac:dyDescent="0.2">
      <c r="A6" s="295" t="e">
        <f>'K - 8'!#REF!</f>
        <v>#REF!</v>
      </c>
      <c r="B6" s="295" t="e">
        <f>'K - 8'!#REF!</f>
        <v>#REF!</v>
      </c>
      <c r="C6" s="295" t="e">
        <f>'K - 8'!#REF!</f>
        <v>#REF!</v>
      </c>
      <c r="D6" s="344" t="e">
        <f>AP!#REF!</f>
        <v>#REF!</v>
      </c>
      <c r="E6" s="296" t="e">
        <f>'Elem Clerical'!#REF!</f>
        <v>#REF!</v>
      </c>
      <c r="F6" s="346" t="e">
        <f>'Library Media'!#REF!</f>
        <v>#REF!</v>
      </c>
      <c r="G6" s="297" t="e">
        <f>LAN!#REF!</f>
        <v>#REF!</v>
      </c>
      <c r="H6" s="298" t="e">
        <f>Health!#REF!</f>
        <v>#REF!</v>
      </c>
      <c r="I6" s="296" t="e">
        <f>ElemTeachers!#REF!</f>
        <v>#REF!</v>
      </c>
      <c r="J6" s="347">
        <v>1.75</v>
      </c>
      <c r="R6" s="299"/>
      <c r="S6" s="300"/>
    </row>
    <row r="7" spans="1:24" x14ac:dyDescent="0.2">
      <c r="A7" s="295" t="e">
        <f>'K - 8'!#REF!</f>
        <v>#REF!</v>
      </c>
      <c r="B7" s="295" t="e">
        <f>'K - 8'!#REF!</f>
        <v>#REF!</v>
      </c>
      <c r="C7" s="295" t="e">
        <f>'K - 8'!#REF!</f>
        <v>#REF!</v>
      </c>
      <c r="D7" s="344" t="e">
        <f>AP!#REF!</f>
        <v>#REF!</v>
      </c>
      <c r="E7" s="296" t="e">
        <f>'Elem Clerical'!#REF!</f>
        <v>#REF!</v>
      </c>
      <c r="F7" s="296" t="e">
        <f>'Library Media'!#REF!</f>
        <v>#REF!</v>
      </c>
      <c r="G7" s="297" t="e">
        <f>LAN!#REF!</f>
        <v>#REF!</v>
      </c>
      <c r="H7" s="298" t="e">
        <f>Health!#REF!</f>
        <v>#REF!</v>
      </c>
      <c r="I7" s="296" t="e">
        <f>ElemTeachers!#REF!</f>
        <v>#REF!</v>
      </c>
      <c r="J7" s="347">
        <v>1.75</v>
      </c>
      <c r="R7" s="299"/>
      <c r="S7" s="300"/>
    </row>
    <row r="8" spans="1:24" x14ac:dyDescent="0.2">
      <c r="A8" s="295" t="e">
        <f>'K - 8'!#REF!</f>
        <v>#REF!</v>
      </c>
      <c r="B8" s="295" t="e">
        <f>'K - 8'!#REF!</f>
        <v>#REF!</v>
      </c>
      <c r="C8" s="295" t="e">
        <f>'K - 8'!#REF!</f>
        <v>#REF!</v>
      </c>
      <c r="D8" s="344" t="e">
        <f>AP!#REF!</f>
        <v>#REF!</v>
      </c>
      <c r="E8" s="296" t="e">
        <f>'Elem Clerical'!#REF!</f>
        <v>#REF!</v>
      </c>
      <c r="F8" s="346" t="e">
        <f>'Library Media'!#REF!</f>
        <v>#REF!</v>
      </c>
      <c r="G8" s="297" t="e">
        <f>LAN!#REF!</f>
        <v>#REF!</v>
      </c>
      <c r="H8" s="298" t="e">
        <f>Health!#REF!</f>
        <v>#REF!</v>
      </c>
      <c r="I8" s="296" t="e">
        <f>ElemTeachers!#REF!</f>
        <v>#REF!</v>
      </c>
      <c r="J8" s="347">
        <v>2</v>
      </c>
      <c r="R8" s="299"/>
      <c r="S8" s="300"/>
    </row>
    <row r="9" spans="1:24" x14ac:dyDescent="0.2">
      <c r="A9" s="295" t="e">
        <f>'K - 8'!#REF!</f>
        <v>#REF!</v>
      </c>
      <c r="B9" s="295" t="e">
        <f>'K - 8'!#REF!</f>
        <v>#REF!</v>
      </c>
      <c r="C9" s="295" t="e">
        <f>'K - 8'!#REF!</f>
        <v>#REF!</v>
      </c>
      <c r="D9" s="344" t="e">
        <f>AP!#REF!</f>
        <v>#REF!</v>
      </c>
      <c r="E9" s="296" t="e">
        <f>'Elem Clerical'!#REF!</f>
        <v>#REF!</v>
      </c>
      <c r="F9" s="296" t="e">
        <f>'Library Media'!#REF!</f>
        <v>#REF!</v>
      </c>
      <c r="G9" s="297" t="e">
        <f>LAN!#REF!</f>
        <v>#REF!</v>
      </c>
      <c r="H9" s="298" t="e">
        <f>Health!#REF!</f>
        <v>#REF!</v>
      </c>
      <c r="I9" s="296" t="e">
        <f>ElemTeachers!#REF!</f>
        <v>#REF!</v>
      </c>
      <c r="J9" s="347">
        <v>1.75</v>
      </c>
      <c r="R9" s="299"/>
      <c r="S9" s="300"/>
    </row>
    <row r="10" spans="1:24" ht="12.75" customHeight="1" x14ac:dyDescent="0.2">
      <c r="A10" s="295" t="e">
        <f>'K - 8'!#REF!</f>
        <v>#REF!</v>
      </c>
      <c r="B10" s="295" t="e">
        <f>'K - 8'!#REF!</f>
        <v>#REF!</v>
      </c>
      <c r="C10" s="295" t="e">
        <f>'K - 8'!#REF!</f>
        <v>#REF!</v>
      </c>
      <c r="D10" s="344" t="e">
        <f>AP!#REF!</f>
        <v>#REF!</v>
      </c>
      <c r="E10" s="296" t="e">
        <f>'Elem Clerical'!#REF!</f>
        <v>#REF!</v>
      </c>
      <c r="F10" s="346" t="e">
        <f>'Library Media'!#REF!</f>
        <v>#REF!</v>
      </c>
      <c r="G10" s="297" t="e">
        <f>LAN!#REF!</f>
        <v>#REF!</v>
      </c>
      <c r="H10" s="298" t="e">
        <f>Health!#REF!</f>
        <v>#REF!</v>
      </c>
      <c r="I10" s="296" t="e">
        <f>ElemTeachers!#REF!</f>
        <v>#REF!</v>
      </c>
      <c r="J10" s="347">
        <v>2</v>
      </c>
      <c r="R10" s="299"/>
      <c r="S10" s="300"/>
    </row>
    <row r="11" spans="1:24" x14ac:dyDescent="0.2">
      <c r="A11" s="295" t="e">
        <f>'K - 8'!#REF!</f>
        <v>#REF!</v>
      </c>
      <c r="B11" s="295" t="e">
        <f>'K - 8'!#REF!</f>
        <v>#REF!</v>
      </c>
      <c r="C11" s="295" t="e">
        <f>'K - 8'!#REF!</f>
        <v>#REF!</v>
      </c>
      <c r="D11" s="344" t="e">
        <f>AP!#REF!</f>
        <v>#REF!</v>
      </c>
      <c r="E11" s="296" t="e">
        <f>'Elem Clerical'!#REF!</f>
        <v>#REF!</v>
      </c>
      <c r="F11" s="296" t="e">
        <f>'Library Media'!#REF!</f>
        <v>#REF!</v>
      </c>
      <c r="G11" s="297" t="e">
        <f>LAN!#REF!</f>
        <v>#REF!</v>
      </c>
      <c r="H11" s="298" t="e">
        <f>Health!#REF!</f>
        <v>#REF!</v>
      </c>
      <c r="I11" s="296" t="e">
        <f>ElemTeachers!#REF!</f>
        <v>#REF!</v>
      </c>
      <c r="J11" s="347">
        <v>1.75</v>
      </c>
      <c r="R11" s="299"/>
      <c r="S11" s="300"/>
    </row>
    <row r="12" spans="1:24" x14ac:dyDescent="0.2">
      <c r="A12" s="295" t="e">
        <f>'K - 8'!#REF!</f>
        <v>#REF!</v>
      </c>
      <c r="B12" s="295" t="e">
        <f>'K - 8'!#REF!</f>
        <v>#REF!</v>
      </c>
      <c r="C12" s="295" t="e">
        <f>'K - 8'!#REF!</f>
        <v>#REF!</v>
      </c>
      <c r="D12" s="344" t="e">
        <f>AP!#REF!</f>
        <v>#REF!</v>
      </c>
      <c r="E12" s="296" t="e">
        <f>'Elem Clerical'!#REF!</f>
        <v>#REF!</v>
      </c>
      <c r="F12" s="296" t="e">
        <f>'Library Media'!#REF!</f>
        <v>#REF!</v>
      </c>
      <c r="G12" s="297" t="e">
        <f>LAN!#REF!</f>
        <v>#REF!</v>
      </c>
      <c r="H12" s="298" t="e">
        <f>Health!#REF!</f>
        <v>#REF!</v>
      </c>
      <c r="I12" s="296" t="e">
        <f>ElemTeachers!#REF!</f>
        <v>#REF!</v>
      </c>
      <c r="J12" s="347">
        <v>1.75</v>
      </c>
      <c r="R12" s="299"/>
      <c r="S12" s="300"/>
    </row>
    <row r="13" spans="1:24" x14ac:dyDescent="0.2">
      <c r="A13" s="295" t="e">
        <f>'K - 8'!#REF!</f>
        <v>#REF!</v>
      </c>
      <c r="B13" s="295" t="e">
        <f>'K - 8'!#REF!</f>
        <v>#REF!</v>
      </c>
      <c r="C13" s="295" t="e">
        <f>'K - 8'!#REF!</f>
        <v>#REF!</v>
      </c>
      <c r="D13" s="344" t="e">
        <f>AP!#REF!</f>
        <v>#REF!</v>
      </c>
      <c r="E13" s="296" t="e">
        <f>'Elem Clerical'!#REF!</f>
        <v>#REF!</v>
      </c>
      <c r="F13" s="296" t="e">
        <f>'Library Media'!#REF!</f>
        <v>#REF!</v>
      </c>
      <c r="G13" s="297" t="e">
        <f>LAN!#REF!</f>
        <v>#REF!</v>
      </c>
      <c r="H13" s="298" t="e">
        <f>Health!#REF!</f>
        <v>#REF!</v>
      </c>
      <c r="I13" s="296" t="e">
        <f>ElemTeachers!#REF!</f>
        <v>#REF!</v>
      </c>
      <c r="J13" s="347">
        <v>2</v>
      </c>
      <c r="R13" s="299"/>
      <c r="S13" s="300"/>
    </row>
    <row r="14" spans="1:24" x14ac:dyDescent="0.2">
      <c r="A14" s="295" t="e">
        <f>'K - 8'!#REF!</f>
        <v>#REF!</v>
      </c>
      <c r="B14" s="295" t="e">
        <f>'K - 8'!#REF!</f>
        <v>#REF!</v>
      </c>
      <c r="C14" s="295" t="e">
        <f>'K - 8'!#REF!</f>
        <v>#REF!</v>
      </c>
      <c r="D14" s="344" t="e">
        <f>AP!#REF!</f>
        <v>#REF!</v>
      </c>
      <c r="E14" s="296" t="e">
        <f>'Elem Clerical'!#REF!</f>
        <v>#REF!</v>
      </c>
      <c r="F14" s="296" t="e">
        <f>'Library Media'!#REF!</f>
        <v>#REF!</v>
      </c>
      <c r="G14" s="297" t="e">
        <f>LAN!#REF!</f>
        <v>#REF!</v>
      </c>
      <c r="H14" s="298" t="e">
        <f>Health!#REF!</f>
        <v>#REF!</v>
      </c>
      <c r="I14" s="296" t="e">
        <f>ElemTeachers!#REF!</f>
        <v>#REF!</v>
      </c>
      <c r="J14" s="347">
        <v>1.75</v>
      </c>
      <c r="R14" s="299"/>
      <c r="S14" s="300"/>
    </row>
    <row r="15" spans="1:24" x14ac:dyDescent="0.2">
      <c r="A15" s="295" t="e">
        <f>'K - 8'!#REF!</f>
        <v>#REF!</v>
      </c>
      <c r="B15" s="295" t="e">
        <f>'K - 8'!#REF!</f>
        <v>#REF!</v>
      </c>
      <c r="C15" s="295" t="e">
        <f>'K - 8'!#REF!</f>
        <v>#REF!</v>
      </c>
      <c r="D15" s="344" t="e">
        <f>AP!#REF!</f>
        <v>#REF!</v>
      </c>
      <c r="E15" s="296" t="e">
        <f>'Elem Clerical'!#REF!</f>
        <v>#REF!</v>
      </c>
      <c r="F15" s="296" t="e">
        <f>'Library Media'!#REF!</f>
        <v>#REF!</v>
      </c>
      <c r="G15" s="297" t="e">
        <f>LAN!#REF!</f>
        <v>#REF!</v>
      </c>
      <c r="H15" s="298" t="e">
        <f>Health!#REF!</f>
        <v>#REF!</v>
      </c>
      <c r="I15" s="296" t="e">
        <f>ElemTeachers!#REF!</f>
        <v>#REF!</v>
      </c>
      <c r="J15" s="347">
        <v>2</v>
      </c>
      <c r="R15" s="299"/>
      <c r="S15" s="300"/>
    </row>
    <row r="16" spans="1:24" x14ac:dyDescent="0.2">
      <c r="A16" s="295" t="e">
        <f>'K - 8'!#REF!</f>
        <v>#REF!</v>
      </c>
      <c r="B16" s="295" t="e">
        <f>'K - 8'!#REF!</f>
        <v>#REF!</v>
      </c>
      <c r="C16" s="295" t="e">
        <f>'K - 8'!#REF!</f>
        <v>#REF!</v>
      </c>
      <c r="D16" s="344" t="e">
        <f>AP!#REF!</f>
        <v>#REF!</v>
      </c>
      <c r="E16" s="296" t="e">
        <f>'Elem Clerical'!#REF!</f>
        <v>#REF!</v>
      </c>
      <c r="F16" s="296" t="e">
        <f>'Library Media'!#REF!</f>
        <v>#REF!</v>
      </c>
      <c r="G16" s="297" t="e">
        <f>LAN!#REF!</f>
        <v>#REF!</v>
      </c>
      <c r="H16" s="298" t="e">
        <f>Health!#REF!</f>
        <v>#REF!</v>
      </c>
      <c r="I16" s="296" t="e">
        <f>ElemTeachers!#REF!</f>
        <v>#REF!</v>
      </c>
      <c r="J16" s="347">
        <v>1.75</v>
      </c>
      <c r="R16" s="299"/>
      <c r="S16" s="300"/>
    </row>
    <row r="17" spans="1:24" x14ac:dyDescent="0.2">
      <c r="A17" s="295" t="e">
        <f>'K - 8'!#REF!</f>
        <v>#REF!</v>
      </c>
      <c r="B17" s="295" t="e">
        <f>'K - 8'!#REF!</f>
        <v>#REF!</v>
      </c>
      <c r="C17" s="295" t="e">
        <f>'K - 8'!#REF!</f>
        <v>#REF!</v>
      </c>
      <c r="D17" s="344" t="e">
        <f>AP!#REF!</f>
        <v>#REF!</v>
      </c>
      <c r="E17" s="296" t="e">
        <f>'Elem Clerical'!#REF!</f>
        <v>#REF!</v>
      </c>
      <c r="F17" s="346" t="e">
        <f>'Library Media'!#REF!</f>
        <v>#REF!</v>
      </c>
      <c r="G17" s="297" t="e">
        <f>LAN!#REF!</f>
        <v>#REF!</v>
      </c>
      <c r="H17" s="298" t="e">
        <f>Health!#REF!</f>
        <v>#REF!</v>
      </c>
      <c r="I17" s="296" t="e">
        <f>ElemTeachers!#REF!</f>
        <v>#REF!</v>
      </c>
      <c r="J17" s="347">
        <v>2</v>
      </c>
      <c r="R17" s="299"/>
      <c r="S17" s="300"/>
    </row>
    <row r="18" spans="1:24" x14ac:dyDescent="0.2">
      <c r="A18" s="295" t="e">
        <f>'K - 8'!#REF!</f>
        <v>#REF!</v>
      </c>
      <c r="B18" s="295" t="e">
        <f>'K - 8'!#REF!</f>
        <v>#REF!</v>
      </c>
      <c r="C18" s="295" t="e">
        <f>'K - 8'!#REF!</f>
        <v>#REF!</v>
      </c>
      <c r="D18" s="344" t="e">
        <f>AP!#REF!</f>
        <v>#REF!</v>
      </c>
      <c r="E18" s="296"/>
      <c r="F18" s="296"/>
      <c r="G18" s="297"/>
      <c r="H18" s="298"/>
      <c r="I18" s="296" t="e">
        <f>ElemTeachers!#REF!</f>
        <v>#REF!</v>
      </c>
      <c r="J18" s="347">
        <v>2</v>
      </c>
      <c r="R18" s="299"/>
      <c r="S18" s="300"/>
    </row>
    <row r="19" spans="1:24" x14ac:dyDescent="0.2">
      <c r="A19" s="295" t="e">
        <f>'K - 8'!#REF!</f>
        <v>#REF!</v>
      </c>
      <c r="B19" s="295" t="e">
        <f>'K - 8'!#REF!</f>
        <v>#REF!</v>
      </c>
      <c r="C19" s="295" t="e">
        <f>'K - 8'!#REF!</f>
        <v>#REF!</v>
      </c>
      <c r="D19" s="344" t="e">
        <f>AP!#REF!</f>
        <v>#REF!</v>
      </c>
      <c r="E19" s="296" t="e">
        <f>'Elem Clerical'!#REF!</f>
        <v>#REF!</v>
      </c>
      <c r="F19" s="296" t="e">
        <f>'Library Media'!#REF!</f>
        <v>#REF!</v>
      </c>
      <c r="G19" s="297" t="e">
        <f>LAN!#REF!</f>
        <v>#REF!</v>
      </c>
      <c r="H19" s="298" t="e">
        <f>Health!#REF!</f>
        <v>#REF!</v>
      </c>
      <c r="I19" s="296" t="e">
        <f>ElemTeachers!#REF!</f>
        <v>#REF!</v>
      </c>
      <c r="J19" s="347">
        <v>1.75</v>
      </c>
      <c r="R19" s="299"/>
      <c r="S19" s="300"/>
    </row>
    <row r="20" spans="1:24" x14ac:dyDescent="0.2">
      <c r="A20" s="295" t="e">
        <f>'K - 8'!#REF!</f>
        <v>#REF!</v>
      </c>
      <c r="B20" s="295" t="e">
        <f>'K - 8'!#REF!</f>
        <v>#REF!</v>
      </c>
      <c r="C20" s="295" t="e">
        <f>'K - 8'!#REF!</f>
        <v>#REF!</v>
      </c>
      <c r="D20" s="344" t="e">
        <f>AP!#REF!</f>
        <v>#REF!</v>
      </c>
      <c r="E20" s="296" t="e">
        <f>'Elem Clerical'!#REF!</f>
        <v>#REF!</v>
      </c>
      <c r="F20" s="296" t="e">
        <f>'Library Media'!#REF!</f>
        <v>#REF!</v>
      </c>
      <c r="G20" s="297" t="e">
        <f>LAN!#REF!</f>
        <v>#REF!</v>
      </c>
      <c r="H20" s="298" t="e">
        <f>Health!#REF!</f>
        <v>#REF!</v>
      </c>
      <c r="I20" s="296" t="e">
        <f>ElemTeachers!#REF!</f>
        <v>#REF!</v>
      </c>
      <c r="J20" s="347">
        <v>2</v>
      </c>
      <c r="R20" s="299"/>
      <c r="S20" s="300"/>
    </row>
    <row r="21" spans="1:24" x14ac:dyDescent="0.2">
      <c r="A21" s="295" t="e">
        <f>'K - 8'!#REF!</f>
        <v>#REF!</v>
      </c>
      <c r="B21" s="295" t="e">
        <f>'K - 8'!#REF!</f>
        <v>#REF!</v>
      </c>
      <c r="C21" s="295" t="e">
        <f>'K - 8'!#REF!</f>
        <v>#REF!</v>
      </c>
      <c r="D21" s="344" t="e">
        <f>AP!#REF!</f>
        <v>#REF!</v>
      </c>
      <c r="E21" s="296" t="e">
        <f>'Elem Clerical'!#REF!</f>
        <v>#REF!</v>
      </c>
      <c r="F21" s="296" t="e">
        <f>'Library Media'!#REF!</f>
        <v>#REF!</v>
      </c>
      <c r="G21" s="297" t="e">
        <f>LAN!#REF!</f>
        <v>#REF!</v>
      </c>
      <c r="H21" s="298" t="e">
        <f>Health!#REF!</f>
        <v>#REF!</v>
      </c>
      <c r="I21" s="296" t="e">
        <f>ElemTeachers!#REF!</f>
        <v>#REF!</v>
      </c>
      <c r="J21" s="347">
        <v>1.75</v>
      </c>
      <c r="R21" s="299"/>
      <c r="S21" s="300"/>
    </row>
    <row r="22" spans="1:24" x14ac:dyDescent="0.2">
      <c r="A22" s="295" t="e">
        <f>'K - 8'!#REF!</f>
        <v>#REF!</v>
      </c>
      <c r="B22" s="295" t="e">
        <f>'K - 8'!#REF!</f>
        <v>#REF!</v>
      </c>
      <c r="C22" s="295" t="e">
        <f>'K - 8'!#REF!</f>
        <v>#REF!</v>
      </c>
      <c r="D22" s="344" t="e">
        <f>AP!#REF!</f>
        <v>#REF!</v>
      </c>
      <c r="E22" s="296" t="e">
        <f>'Elem Clerical'!#REF!</f>
        <v>#REF!</v>
      </c>
      <c r="F22" s="296" t="e">
        <f>'Library Media'!#REF!</f>
        <v>#REF!</v>
      </c>
      <c r="G22" s="297" t="e">
        <f>LAN!#REF!</f>
        <v>#REF!</v>
      </c>
      <c r="H22" s="298" t="e">
        <f>Health!#REF!</f>
        <v>#REF!</v>
      </c>
      <c r="I22" s="296" t="e">
        <f>ElemTeachers!#REF!</f>
        <v>#REF!</v>
      </c>
      <c r="J22" s="347">
        <v>1.75</v>
      </c>
      <c r="R22" s="299"/>
      <c r="S22" s="300"/>
    </row>
    <row r="23" spans="1:24" x14ac:dyDescent="0.2">
      <c r="A23" s="295" t="e">
        <f>'K - 8'!#REF!</f>
        <v>#REF!</v>
      </c>
      <c r="B23" s="295" t="e">
        <f>'K - 8'!#REF!</f>
        <v>#REF!</v>
      </c>
      <c r="C23" s="295" t="e">
        <f>'K - 8'!#REF!</f>
        <v>#REF!</v>
      </c>
      <c r="D23" s="344" t="e">
        <f>AP!#REF!</f>
        <v>#REF!</v>
      </c>
      <c r="E23" s="296" t="e">
        <f>'Elem Clerical'!#REF!</f>
        <v>#REF!</v>
      </c>
      <c r="F23" s="296" t="e">
        <f>'Library Media'!#REF!</f>
        <v>#REF!</v>
      </c>
      <c r="G23" s="297" t="e">
        <f>LAN!#REF!</f>
        <v>#REF!</v>
      </c>
      <c r="H23" s="298" t="e">
        <f>Health!#REF!</f>
        <v>#REF!</v>
      </c>
      <c r="I23" s="296" t="e">
        <f>ElemTeachers!#REF!</f>
        <v>#REF!</v>
      </c>
      <c r="J23" s="347">
        <v>2</v>
      </c>
      <c r="L23" s="301"/>
      <c r="M23" s="302"/>
      <c r="O23" s="303"/>
      <c r="P23" s="304"/>
      <c r="R23" s="299"/>
      <c r="S23" s="300"/>
    </row>
    <row r="24" spans="1:24" x14ac:dyDescent="0.2">
      <c r="A24" s="295" t="e">
        <f>'K - 8'!#REF!</f>
        <v>#REF!</v>
      </c>
      <c r="B24" s="295" t="e">
        <f>'K - 8'!#REF!</f>
        <v>#REF!</v>
      </c>
      <c r="C24" s="295" t="e">
        <f>'K - 8'!#REF!</f>
        <v>#REF!</v>
      </c>
      <c r="D24" s="344" t="e">
        <f>AP!#REF!</f>
        <v>#REF!</v>
      </c>
      <c r="E24" s="296"/>
      <c r="F24" s="296"/>
      <c r="G24" s="297"/>
      <c r="H24" s="298"/>
      <c r="I24" s="296" t="e">
        <f>ElemTeachers!#REF!</f>
        <v>#REF!</v>
      </c>
      <c r="J24" s="347">
        <v>1.75</v>
      </c>
      <c r="L24" s="301"/>
      <c r="M24" s="302"/>
      <c r="O24" s="303"/>
      <c r="P24" s="304"/>
      <c r="R24" s="299"/>
      <c r="S24" s="300"/>
    </row>
    <row r="25" spans="1:24" x14ac:dyDescent="0.2">
      <c r="A25" s="295" t="e">
        <f>'K - 8'!#REF!</f>
        <v>#REF!</v>
      </c>
      <c r="B25" s="295" t="e">
        <f>'K - 8'!#REF!</f>
        <v>#REF!</v>
      </c>
      <c r="C25" s="295" t="e">
        <f>'K - 8'!#REF!</f>
        <v>#REF!</v>
      </c>
      <c r="D25" s="344" t="e">
        <f>AP!#REF!</f>
        <v>#REF!</v>
      </c>
      <c r="E25" s="296" t="e">
        <f>'Elem Clerical'!#REF!</f>
        <v>#REF!</v>
      </c>
      <c r="F25" s="296" t="e">
        <f>'Library Media'!#REF!</f>
        <v>#REF!</v>
      </c>
      <c r="G25" s="297" t="e">
        <f>LAN!#REF!</f>
        <v>#REF!</v>
      </c>
      <c r="H25" s="298" t="e">
        <f>Health!#REF!</f>
        <v>#REF!</v>
      </c>
      <c r="I25" s="296" t="e">
        <f>ElemTeachers!#REF!</f>
        <v>#REF!</v>
      </c>
      <c r="J25" s="347">
        <v>1.75</v>
      </c>
      <c r="L25" s="301"/>
      <c r="M25" s="302"/>
      <c r="O25" s="303"/>
      <c r="P25" s="304"/>
      <c r="R25" s="299"/>
      <c r="S25" s="300"/>
    </row>
    <row r="26" spans="1:24" x14ac:dyDescent="0.2">
      <c r="A26" s="295" t="e">
        <f>'K - 8'!#REF!</f>
        <v>#REF!</v>
      </c>
      <c r="B26" s="295" t="e">
        <f>'K - 8'!#REF!</f>
        <v>#REF!</v>
      </c>
      <c r="C26" s="295" t="e">
        <f>'K - 8'!#REF!</f>
        <v>#REF!</v>
      </c>
      <c r="D26" s="344" t="e">
        <f>AP!#REF!</f>
        <v>#REF!</v>
      </c>
      <c r="E26" s="296" t="e">
        <f>'Elem Clerical'!#REF!</f>
        <v>#REF!</v>
      </c>
      <c r="F26" s="296" t="e">
        <f>'Library Media'!#REF!</f>
        <v>#REF!</v>
      </c>
      <c r="G26" s="297" t="e">
        <f>LAN!#REF!</f>
        <v>#REF!</v>
      </c>
      <c r="H26" s="298" t="e">
        <f>Health!#REF!</f>
        <v>#REF!</v>
      </c>
      <c r="I26" s="296" t="e">
        <f>ElemTeachers!#REF!</f>
        <v>#REF!</v>
      </c>
      <c r="J26" s="347">
        <v>1.75</v>
      </c>
      <c r="L26" s="301"/>
      <c r="M26" s="302"/>
      <c r="O26" s="303"/>
      <c r="P26" s="304"/>
      <c r="R26" s="299"/>
      <c r="S26" s="300"/>
    </row>
    <row r="27" spans="1:24" x14ac:dyDescent="0.2">
      <c r="A27" s="305"/>
      <c r="B27" s="305"/>
      <c r="C27" s="305" t="e">
        <f>SUM(C5:C26)</f>
        <v>#REF!</v>
      </c>
      <c r="D27" s="345" t="e">
        <f>SUM(D5:D26)</f>
        <v>#REF!</v>
      </c>
      <c r="E27" s="306"/>
      <c r="F27" s="303"/>
      <c r="G27" s="307"/>
      <c r="I27" s="303"/>
      <c r="J27" s="308"/>
      <c r="L27" s="303"/>
      <c r="M27" s="301"/>
      <c r="O27" s="303"/>
      <c r="P27" s="309"/>
      <c r="Q27" s="310"/>
      <c r="R27" s="299"/>
      <c r="S27" s="299"/>
    </row>
    <row r="28" spans="1:24" x14ac:dyDescent="0.2">
      <c r="A28" s="305"/>
      <c r="B28" s="305"/>
      <c r="C28" s="289" t="s">
        <v>65</v>
      </c>
      <c r="D28" s="290" t="s">
        <v>28</v>
      </c>
      <c r="E28" s="290" t="s">
        <v>12</v>
      </c>
      <c r="F28" s="290" t="s">
        <v>136</v>
      </c>
      <c r="G28" s="291" t="s">
        <v>30</v>
      </c>
      <c r="H28" s="290" t="s">
        <v>131</v>
      </c>
      <c r="I28" s="290" t="s">
        <v>132</v>
      </c>
      <c r="J28" s="290" t="s">
        <v>135</v>
      </c>
      <c r="K28" s="291" t="s">
        <v>185</v>
      </c>
      <c r="U28" s="292"/>
      <c r="W28" s="293"/>
      <c r="X28" s="311"/>
    </row>
    <row r="29" spans="1:24" x14ac:dyDescent="0.2">
      <c r="A29" s="294" t="s">
        <v>38</v>
      </c>
      <c r="B29" s="294" t="s">
        <v>0</v>
      </c>
      <c r="C29" s="294" t="s">
        <v>130</v>
      </c>
      <c r="D29" s="290" t="s">
        <v>1</v>
      </c>
      <c r="E29" s="290" t="s">
        <v>1</v>
      </c>
      <c r="F29" s="290" t="s">
        <v>1</v>
      </c>
      <c r="G29" s="291" t="s">
        <v>112</v>
      </c>
      <c r="H29" s="290" t="s">
        <v>134</v>
      </c>
      <c r="I29" s="290" t="s">
        <v>1</v>
      </c>
      <c r="J29" s="290" t="s">
        <v>1</v>
      </c>
      <c r="K29" s="291" t="s">
        <v>1</v>
      </c>
      <c r="U29" s="292"/>
      <c r="W29" s="292"/>
      <c r="X29" s="292"/>
    </row>
    <row r="30" spans="1:24" x14ac:dyDescent="0.2">
      <c r="A30" s="295" t="e">
        <f>'K - 8'!#REF!</f>
        <v>#REF!</v>
      </c>
      <c r="B30" s="295" t="e">
        <f>'K - 8'!#REF!</f>
        <v>#REF!</v>
      </c>
      <c r="C30" s="295" t="e">
        <f>'K - 8'!#REF!</f>
        <v>#REF!</v>
      </c>
      <c r="D30" s="296">
        <f>AP!G15</f>
        <v>0.8</v>
      </c>
      <c r="E30" s="312">
        <f>'MS Clerical'!G4</f>
        <v>2.8000000000000003</v>
      </c>
      <c r="F30" s="312">
        <f>'Library Media'!F21</f>
        <v>0</v>
      </c>
      <c r="G30" s="297">
        <f>LAN!H15</f>
        <v>8500</v>
      </c>
      <c r="H30" s="298">
        <f>Health!J15</f>
        <v>1</v>
      </c>
      <c r="I30" s="296">
        <f>SecndryTeachers!K4</f>
        <v>0</v>
      </c>
      <c r="J30" s="296">
        <f>'MS Counselor'!E4</f>
        <v>1</v>
      </c>
      <c r="K30" s="348">
        <v>2.5</v>
      </c>
      <c r="U30" s="300"/>
      <c r="W30" s="299"/>
      <c r="X30" s="300"/>
    </row>
    <row r="31" spans="1:24" x14ac:dyDescent="0.2">
      <c r="A31" s="295" t="e">
        <f>'K - 8'!#REF!</f>
        <v>#REF!</v>
      </c>
      <c r="B31" s="295" t="e">
        <f>'K - 8'!#REF!</f>
        <v>#REF!</v>
      </c>
      <c r="C31" s="295" t="e">
        <f>'K - 8'!#REF!</f>
        <v>#REF!</v>
      </c>
      <c r="D31" s="296" t="e">
        <f>AP!#REF!</f>
        <v>#REF!</v>
      </c>
      <c r="E31" s="312" t="e">
        <f>'MS Clerical'!#REF!</f>
        <v>#REF!</v>
      </c>
      <c r="F31" s="312" t="e">
        <f>'Library Media'!#REF!</f>
        <v>#REF!</v>
      </c>
      <c r="G31" s="297" t="e">
        <f>LAN!#REF!</f>
        <v>#REF!</v>
      </c>
      <c r="H31" s="298" t="e">
        <f>Health!#REF!</f>
        <v>#REF!</v>
      </c>
      <c r="I31" s="296" t="e">
        <f>SecndryTeachers!#REF!</f>
        <v>#REF!</v>
      </c>
      <c r="J31" s="296" t="e">
        <f>'MS Counselor'!#REF!</f>
        <v>#REF!</v>
      </c>
      <c r="K31" s="348">
        <v>2.5</v>
      </c>
      <c r="U31" s="300"/>
      <c r="W31" s="299"/>
      <c r="X31" s="300"/>
    </row>
    <row r="32" spans="1:24" x14ac:dyDescent="0.2">
      <c r="A32" s="295" t="e">
        <f>'K - 8'!#REF!</f>
        <v>#REF!</v>
      </c>
      <c r="B32" s="295" t="e">
        <f>'K - 8'!#REF!</f>
        <v>#REF!</v>
      </c>
      <c r="C32" s="313" t="e">
        <f>'K - 8'!#REF!</f>
        <v>#REF!</v>
      </c>
      <c r="D32" s="314" t="e">
        <f>AP!#REF!</f>
        <v>#REF!</v>
      </c>
      <c r="E32" s="315" t="e">
        <f>'MS Clerical'!#REF!</f>
        <v>#REF!</v>
      </c>
      <c r="F32" s="315" t="e">
        <f>'Library Media'!#REF!</f>
        <v>#REF!</v>
      </c>
      <c r="G32" s="316" t="e">
        <f>LAN!#REF!</f>
        <v>#REF!</v>
      </c>
      <c r="H32" s="317" t="e">
        <f>Health!#REF!</f>
        <v>#REF!</v>
      </c>
      <c r="I32" s="314" t="e">
        <f>SecndryTeachers!#REF!</f>
        <v>#REF!</v>
      </c>
      <c r="J32" s="314" t="e">
        <f>'MS Counselor'!#REF!</f>
        <v>#REF!</v>
      </c>
      <c r="K32" s="348">
        <v>2.5</v>
      </c>
      <c r="U32" s="300"/>
      <c r="W32" s="299"/>
      <c r="X32" s="300"/>
    </row>
    <row r="33" spans="1:24" x14ac:dyDescent="0.2">
      <c r="A33" s="295" t="e">
        <f>'K - 8'!#REF!</f>
        <v>#REF!</v>
      </c>
      <c r="B33" s="295" t="e">
        <f>'K - 8'!#REF!</f>
        <v>#REF!</v>
      </c>
      <c r="C33" s="295" t="e">
        <f>'K - 8'!#REF!</f>
        <v>#REF!</v>
      </c>
      <c r="D33" s="296" t="e">
        <f>AP!#REF!</f>
        <v>#REF!</v>
      </c>
      <c r="E33" s="312" t="e">
        <f>'MS Clerical'!#REF!</f>
        <v>#REF!</v>
      </c>
      <c r="F33" s="312" t="e">
        <f>'Library Media'!#REF!</f>
        <v>#REF!</v>
      </c>
      <c r="G33" s="297" t="e">
        <f>LAN!#REF!</f>
        <v>#REF!</v>
      </c>
      <c r="H33" s="298" t="e">
        <f>Health!#REF!</f>
        <v>#REF!</v>
      </c>
      <c r="I33" s="296" t="e">
        <f>SecndryTeachers!#REF!</f>
        <v>#REF!</v>
      </c>
      <c r="J33" s="296" t="e">
        <f>'MS Counselor'!#REF!</f>
        <v>#REF!</v>
      </c>
      <c r="K33" s="348">
        <v>2.5</v>
      </c>
      <c r="U33" s="300"/>
      <c r="W33" s="299"/>
      <c r="X33" s="300"/>
    </row>
    <row r="34" spans="1:24" x14ac:dyDescent="0.2">
      <c r="A34" s="295" t="e">
        <f>'K - 8'!#REF!</f>
        <v>#REF!</v>
      </c>
      <c r="B34" s="295" t="e">
        <f>'K - 8'!#REF!</f>
        <v>#REF!</v>
      </c>
      <c r="C34" s="295" t="e">
        <f>'K - 8'!#REF!</f>
        <v>#REF!</v>
      </c>
      <c r="D34" s="296" t="e">
        <f>AP!#REF!</f>
        <v>#REF!</v>
      </c>
      <c r="E34" s="312" t="e">
        <f>'MS Clerical'!#REF!</f>
        <v>#REF!</v>
      </c>
      <c r="F34" s="312" t="e">
        <f>'Library Media'!#REF!</f>
        <v>#REF!</v>
      </c>
      <c r="G34" s="297" t="e">
        <f>LAN!#REF!</f>
        <v>#REF!</v>
      </c>
      <c r="H34" s="298" t="e">
        <f>Health!#REF!</f>
        <v>#REF!</v>
      </c>
      <c r="I34" s="296" t="e">
        <f>SecndryTeachers!#REF!</f>
        <v>#REF!</v>
      </c>
      <c r="J34" s="296" t="e">
        <f>'MS Counselor'!#REF!</f>
        <v>#REF!</v>
      </c>
      <c r="K34" s="348">
        <v>2.5</v>
      </c>
      <c r="U34" s="300"/>
      <c r="W34" s="299"/>
      <c r="X34" s="300"/>
    </row>
    <row r="35" spans="1:24" x14ac:dyDescent="0.2">
      <c r="A35" s="305"/>
      <c r="B35" s="305"/>
      <c r="C35" s="318"/>
      <c r="D35" s="319"/>
      <c r="E35" s="307"/>
      <c r="F35" s="307"/>
      <c r="G35" s="320"/>
      <c r="H35" s="321"/>
      <c r="I35" s="299"/>
      <c r="J35" s="299"/>
      <c r="U35" s="300"/>
      <c r="W35" s="299"/>
      <c r="X35" s="300"/>
    </row>
    <row r="36" spans="1:24" x14ac:dyDescent="0.2">
      <c r="A36" s="295" t="e">
        <f>'K - 8'!#REF!</f>
        <v>#REF!</v>
      </c>
      <c r="B36" s="295" t="e">
        <f>'K - 8'!#REF!</f>
        <v>#REF!</v>
      </c>
      <c r="C36" s="295">
        <f>'K - 8'!D25</f>
        <v>0</v>
      </c>
      <c r="D36" s="296">
        <f>AP!G17</f>
        <v>0.4</v>
      </c>
      <c r="E36" s="312">
        <f>'MS Clerical'!J15</f>
        <v>1.8</v>
      </c>
      <c r="F36" s="312">
        <f>'Library Media'!I33</f>
        <v>0.60000000000000009</v>
      </c>
      <c r="G36" s="297">
        <f>LAN!J18</f>
        <v>8500</v>
      </c>
      <c r="H36" s="298">
        <f>Health!L26</f>
        <v>2</v>
      </c>
      <c r="I36" s="296">
        <f>SecndryTeachers!L7</f>
        <v>0</v>
      </c>
      <c r="J36" s="296">
        <f>'MS Counselor'!E16</f>
        <v>0</v>
      </c>
      <c r="K36" s="287" t="s">
        <v>186</v>
      </c>
      <c r="U36" s="300"/>
      <c r="W36" s="299"/>
      <c r="X36" s="300"/>
    </row>
    <row r="37" spans="1:24" x14ac:dyDescent="0.2">
      <c r="A37" s="295" t="e">
        <f>'K - 8'!#REF!</f>
        <v>#REF!</v>
      </c>
      <c r="B37" s="295" t="e">
        <f>'K - 8'!#REF!</f>
        <v>#REF!</v>
      </c>
      <c r="C37" s="295" t="e">
        <f>'K - 8'!#REF!</f>
        <v>#REF!</v>
      </c>
      <c r="D37" s="296" t="e">
        <f>AP!#REF!</f>
        <v>#REF!</v>
      </c>
      <c r="E37" s="312" t="e">
        <f>'MS Clerical'!#REF!</f>
        <v>#REF!</v>
      </c>
      <c r="F37" s="312" t="e">
        <f>'Library Media'!#REF!</f>
        <v>#REF!</v>
      </c>
      <c r="G37" s="297" t="e">
        <f>LAN!#REF!</f>
        <v>#REF!</v>
      </c>
      <c r="H37" s="298" t="e">
        <f>Health!#REF!</f>
        <v>#REF!</v>
      </c>
      <c r="I37" s="296" t="e">
        <f>SecndryTeachers!#REF!</f>
        <v>#REF!</v>
      </c>
      <c r="J37" s="296" t="e">
        <f>'MS Counselor'!#REF!</f>
        <v>#REF!</v>
      </c>
      <c r="K37" s="287" t="s">
        <v>186</v>
      </c>
      <c r="U37" s="300"/>
      <c r="W37" s="299"/>
      <c r="X37" s="300"/>
    </row>
    <row r="38" spans="1:24" x14ac:dyDescent="0.2">
      <c r="B38" s="305"/>
      <c r="C38" s="305" t="e">
        <f>SUM(C30:C37)</f>
        <v>#REF!</v>
      </c>
      <c r="D38" s="310"/>
      <c r="E38" s="306"/>
      <c r="F38" s="306"/>
      <c r="H38" s="322"/>
      <c r="I38" s="310"/>
      <c r="J38" s="310"/>
      <c r="U38" s="299"/>
      <c r="W38" s="299"/>
      <c r="X38" s="323"/>
    </row>
    <row r="39" spans="1:24" x14ac:dyDescent="0.2">
      <c r="C39" s="289" t="s">
        <v>65</v>
      </c>
      <c r="D39" s="324" t="s">
        <v>28</v>
      </c>
      <c r="E39" s="325" t="s">
        <v>12</v>
      </c>
      <c r="F39" s="325" t="s">
        <v>136</v>
      </c>
      <c r="G39" s="291" t="s">
        <v>30</v>
      </c>
      <c r="H39" s="290" t="s">
        <v>131</v>
      </c>
      <c r="I39" s="324" t="s">
        <v>132</v>
      </c>
      <c r="J39" s="324" t="s">
        <v>135</v>
      </c>
      <c r="K39" s="291" t="s">
        <v>185</v>
      </c>
      <c r="U39" s="326"/>
      <c r="W39" s="327"/>
      <c r="X39" s="326"/>
    </row>
    <row r="40" spans="1:24" x14ac:dyDescent="0.2">
      <c r="A40" s="294" t="s">
        <v>38</v>
      </c>
      <c r="B40" s="294" t="s">
        <v>0</v>
      </c>
      <c r="C40" s="294" t="s">
        <v>130</v>
      </c>
      <c r="D40" s="324" t="s">
        <v>1</v>
      </c>
      <c r="E40" s="325" t="s">
        <v>1</v>
      </c>
      <c r="F40" s="325" t="s">
        <v>1</v>
      </c>
      <c r="G40" s="291" t="s">
        <v>112</v>
      </c>
      <c r="H40" s="290" t="s">
        <v>134</v>
      </c>
      <c r="I40" s="324" t="s">
        <v>1</v>
      </c>
      <c r="J40" s="324" t="s">
        <v>1</v>
      </c>
      <c r="K40" s="291" t="s">
        <v>1</v>
      </c>
      <c r="U40" s="326"/>
      <c r="W40" s="326"/>
      <c r="X40" s="326"/>
    </row>
    <row r="41" spans="1:24" x14ac:dyDescent="0.2">
      <c r="A41" s="295" t="e">
        <f>'K - 8'!#REF!</f>
        <v>#REF!</v>
      </c>
      <c r="B41" s="295" t="e">
        <f>'K - 8'!#REF!</f>
        <v>#REF!</v>
      </c>
      <c r="C41" s="295" t="e">
        <f>'K - 8'!#REF!</f>
        <v>#REF!</v>
      </c>
      <c r="D41" s="296">
        <f>AP!G30</f>
        <v>0.4</v>
      </c>
      <c r="E41" s="312" t="e">
        <f>'HS Clerical'!#REF!</f>
        <v>#REF!</v>
      </c>
      <c r="F41" s="312" t="e">
        <f>'Library Media'!#REF!</f>
        <v>#REF!</v>
      </c>
      <c r="G41" s="297" t="e">
        <f>LAN!#REF!</f>
        <v>#REF!</v>
      </c>
      <c r="H41" s="298" t="e">
        <f>Health!#REF!</f>
        <v>#REF!</v>
      </c>
      <c r="I41" s="296" t="e">
        <f>SecndryTeachers!#REF!</f>
        <v>#REF!</v>
      </c>
      <c r="J41" s="296" t="e">
        <f>'HS Counselor'!#REF!</f>
        <v>#REF!</v>
      </c>
      <c r="K41" s="348">
        <v>2.5</v>
      </c>
      <c r="U41" s="300"/>
      <c r="W41" s="299"/>
      <c r="X41" s="300"/>
    </row>
    <row r="42" spans="1:24" x14ac:dyDescent="0.2">
      <c r="A42" s="295" t="e">
        <f>'K - 8'!#REF!</f>
        <v>#REF!</v>
      </c>
      <c r="B42" s="295" t="e">
        <f>'K - 8'!#REF!</f>
        <v>#REF!</v>
      </c>
      <c r="C42" s="295" t="e">
        <f>'K - 8'!#REF!</f>
        <v>#REF!</v>
      </c>
      <c r="D42" s="296" t="e">
        <f>AP!#REF!</f>
        <v>#REF!</v>
      </c>
      <c r="E42" s="312" t="e">
        <f>'HS Clerical'!#REF!</f>
        <v>#REF!</v>
      </c>
      <c r="F42" s="312" t="e">
        <f>'Library Media'!#REF!</f>
        <v>#REF!</v>
      </c>
      <c r="G42" s="297" t="e">
        <f>LAN!#REF!</f>
        <v>#REF!</v>
      </c>
      <c r="H42" s="298" t="e">
        <f>Health!#REF!</f>
        <v>#REF!</v>
      </c>
      <c r="I42" s="296" t="e">
        <f>SecndryTeachers!#REF!</f>
        <v>#REF!</v>
      </c>
      <c r="J42" s="296" t="e">
        <f>'HS Counselor'!#REF!</f>
        <v>#REF!</v>
      </c>
      <c r="K42" s="348">
        <v>8.5</v>
      </c>
      <c r="U42" s="300"/>
      <c r="W42" s="299"/>
      <c r="X42" s="300"/>
    </row>
    <row r="43" spans="1:24" x14ac:dyDescent="0.2">
      <c r="A43" s="295" t="e">
        <f>'K - 8'!#REF!</f>
        <v>#REF!</v>
      </c>
      <c r="B43" s="295" t="e">
        <f>'K - 8'!#REF!</f>
        <v>#REF!</v>
      </c>
      <c r="C43" s="295" t="e">
        <f>'K - 8'!#REF!</f>
        <v>#REF!</v>
      </c>
      <c r="D43" s="296" t="e">
        <f>AP!#REF!</f>
        <v>#REF!</v>
      </c>
      <c r="E43" s="312" t="e">
        <f>'HS Clerical'!#REF!</f>
        <v>#REF!</v>
      </c>
      <c r="F43" s="312" t="e">
        <f>'Library Media'!#REF!</f>
        <v>#REF!</v>
      </c>
      <c r="G43" s="297" t="e">
        <f>LAN!#REF!</f>
        <v>#REF!</v>
      </c>
      <c r="H43" s="298" t="e">
        <f>Health!#REF!</f>
        <v>#REF!</v>
      </c>
      <c r="I43" s="296" t="e">
        <f>SecndryTeachers!#REF!</f>
        <v>#REF!</v>
      </c>
      <c r="J43" s="296" t="e">
        <f>'HS Counselor'!#REF!</f>
        <v>#REF!</v>
      </c>
      <c r="K43" s="348">
        <v>8.5</v>
      </c>
      <c r="U43" s="300"/>
      <c r="W43" s="299"/>
      <c r="X43" s="300"/>
    </row>
    <row r="44" spans="1:24" x14ac:dyDescent="0.2">
      <c r="A44" s="295" t="e">
        <f>'K - 8'!#REF!</f>
        <v>#REF!</v>
      </c>
      <c r="B44" s="295" t="e">
        <f>'K - 8'!#REF!</f>
        <v>#REF!</v>
      </c>
      <c r="C44" s="295" t="e">
        <f>'K - 8'!#REF!</f>
        <v>#REF!</v>
      </c>
      <c r="D44" s="296" t="e">
        <f>AP!#REF!</f>
        <v>#REF!</v>
      </c>
      <c r="E44" s="312" t="e">
        <f>'HS Clerical'!#REF!</f>
        <v>#REF!</v>
      </c>
      <c r="F44" s="312" t="e">
        <f>'Library Media'!#REF!</f>
        <v>#REF!</v>
      </c>
      <c r="G44" s="297" t="e">
        <f>LAN!#REF!</f>
        <v>#REF!</v>
      </c>
      <c r="H44" s="298" t="e">
        <f>Health!#REF!</f>
        <v>#REF!</v>
      </c>
      <c r="I44" s="296" t="e">
        <f>SecndryTeachers!#REF!</f>
        <v>#REF!</v>
      </c>
      <c r="J44" s="296" t="e">
        <f>'HS Counselor'!#REF!</f>
        <v>#REF!</v>
      </c>
      <c r="K44" s="348">
        <v>8.5</v>
      </c>
      <c r="U44" s="300"/>
      <c r="W44" s="299"/>
      <c r="X44" s="300"/>
    </row>
    <row r="45" spans="1:24" x14ac:dyDescent="0.2">
      <c r="A45" s="295" t="e">
        <f>'K - 8'!#REF!</f>
        <v>#REF!</v>
      </c>
      <c r="B45" s="295" t="e">
        <f>'K - 8'!#REF!</f>
        <v>#REF!</v>
      </c>
      <c r="C45" s="295" t="e">
        <f>'K - 8'!#REF!</f>
        <v>#REF!</v>
      </c>
      <c r="D45" s="296" t="e">
        <f>AP!#REF!</f>
        <v>#REF!</v>
      </c>
      <c r="E45" s="312">
        <f>'HS Clerical'!G4</f>
        <v>8</v>
      </c>
      <c r="F45" s="312">
        <f>'Library Media'!F36</f>
        <v>0</v>
      </c>
      <c r="G45" s="297">
        <f>LAN!H29</f>
        <v>28000</v>
      </c>
      <c r="H45" s="298">
        <f>Health!J31</f>
        <v>1</v>
      </c>
      <c r="I45" s="296">
        <f>SecndryTeachers!R12</f>
        <v>-2.6</v>
      </c>
      <c r="J45" s="296">
        <f>'HS Counselor'!E5</f>
        <v>3</v>
      </c>
      <c r="K45" s="348">
        <v>8.5</v>
      </c>
      <c r="U45" s="300"/>
      <c r="W45" s="299"/>
      <c r="X45" s="300"/>
    </row>
    <row r="46" spans="1:24" x14ac:dyDescent="0.2">
      <c r="B46" s="305"/>
      <c r="C46" s="305" t="e">
        <f>SUM(C41:C45)</f>
        <v>#REF!</v>
      </c>
      <c r="H46" s="303"/>
      <c r="I46" s="307"/>
      <c r="K46" s="303"/>
      <c r="L46" s="307"/>
      <c r="N46" s="303"/>
      <c r="O46" s="301"/>
      <c r="P46" s="322"/>
      <c r="Q46" s="321"/>
      <c r="R46" s="321"/>
      <c r="S46" s="310"/>
      <c r="T46" s="299"/>
      <c r="U46" s="299"/>
      <c r="V46" s="310"/>
      <c r="W46" s="299"/>
      <c r="X46" s="299"/>
    </row>
    <row r="47" spans="1:24" x14ac:dyDescent="0.2">
      <c r="B47" s="328" t="s">
        <v>137</v>
      </c>
    </row>
    <row r="48" spans="1:24" x14ac:dyDescent="0.2">
      <c r="B48" s="329" t="s">
        <v>181</v>
      </c>
    </row>
    <row r="49" spans="1:7" x14ac:dyDescent="0.2">
      <c r="B49" s="287" t="s">
        <v>182</v>
      </c>
    </row>
    <row r="50" spans="1:7" x14ac:dyDescent="0.2">
      <c r="B50" s="287" t="s">
        <v>184</v>
      </c>
    </row>
    <row r="51" spans="1:7" x14ac:dyDescent="0.2">
      <c r="B51" s="287" t="s">
        <v>187</v>
      </c>
    </row>
    <row r="52" spans="1:7" ht="12.75" thickBot="1" x14ac:dyDescent="0.25"/>
    <row r="53" spans="1:7" x14ac:dyDescent="0.2">
      <c r="B53" s="644" t="s">
        <v>48</v>
      </c>
      <c r="C53" s="645"/>
      <c r="D53" s="645"/>
      <c r="E53" s="645"/>
      <c r="F53" s="646"/>
    </row>
    <row r="54" spans="1:7" x14ac:dyDescent="0.2">
      <c r="B54" s="330" t="s">
        <v>50</v>
      </c>
      <c r="C54" s="331" t="s">
        <v>45</v>
      </c>
      <c r="D54" s="331"/>
      <c r="E54" s="331"/>
      <c r="F54" s="332"/>
    </row>
    <row r="55" spans="1:7" x14ac:dyDescent="0.2">
      <c r="B55" s="330" t="s">
        <v>12</v>
      </c>
      <c r="C55" s="331" t="s">
        <v>47</v>
      </c>
      <c r="D55" s="331"/>
      <c r="E55" s="331"/>
      <c r="F55" s="332"/>
    </row>
    <row r="56" spans="1:7" x14ac:dyDescent="0.2">
      <c r="A56" s="333"/>
      <c r="B56" s="330" t="s">
        <v>23</v>
      </c>
      <c r="C56" s="331" t="s">
        <v>47</v>
      </c>
      <c r="D56" s="331"/>
      <c r="E56" s="331"/>
      <c r="F56" s="332"/>
    </row>
    <row r="57" spans="1:7" x14ac:dyDescent="0.2">
      <c r="A57" s="334"/>
      <c r="B57" s="335"/>
      <c r="C57" s="336"/>
      <c r="D57" s="336"/>
      <c r="E57" s="336"/>
      <c r="F57" s="332"/>
    </row>
    <row r="58" spans="1:7" x14ac:dyDescent="0.2">
      <c r="B58" s="330" t="s">
        <v>29</v>
      </c>
      <c r="C58" s="337" t="s">
        <v>45</v>
      </c>
      <c r="D58" s="331"/>
      <c r="E58" s="331"/>
      <c r="F58" s="332"/>
    </row>
    <row r="59" spans="1:7" x14ac:dyDescent="0.2">
      <c r="B59" s="330" t="s">
        <v>30</v>
      </c>
      <c r="C59" s="331" t="s">
        <v>46</v>
      </c>
      <c r="D59" s="331"/>
      <c r="E59" s="331"/>
      <c r="F59" s="332"/>
      <c r="G59" s="328" t="s">
        <v>183</v>
      </c>
    </row>
    <row r="60" spans="1:7" ht="12.75" thickBot="1" x14ac:dyDescent="0.25">
      <c r="B60" s="338" t="s">
        <v>49</v>
      </c>
      <c r="C60" s="339" t="s">
        <v>111</v>
      </c>
      <c r="D60" s="339"/>
      <c r="E60" s="339"/>
      <c r="F60" s="340"/>
      <c r="G60" s="328" t="s">
        <v>174</v>
      </c>
    </row>
    <row r="65" spans="2:2" x14ac:dyDescent="0.2">
      <c r="B65" s="341"/>
    </row>
    <row r="66" spans="2:2" x14ac:dyDescent="0.2">
      <c r="B66" s="341"/>
    </row>
  </sheetData>
  <sheetProtection sheet="1" objects="1" scenarios="1"/>
  <mergeCells count="1">
    <mergeCell ref="B53:F53"/>
  </mergeCells>
  <phoneticPr fontId="6" type="noConversion"/>
  <printOptions gridLines="1"/>
  <pageMargins left="0.25" right="0.19" top="0.64" bottom="0.5" header="0.28000000000000003" footer="0.5"/>
  <pageSetup orientation="portrait" r:id="rId1"/>
  <headerFooter alignWithMargins="0">
    <oddHeader>&amp;L&amp;"Arial,Italic"&amp;12&amp;D</oddHeader>
    <oddFooter>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38"/>
  <sheetViews>
    <sheetView workbookViewId="0">
      <selection activeCell="D32" sqref="D32"/>
    </sheetView>
  </sheetViews>
  <sheetFormatPr defaultRowHeight="12.75" x14ac:dyDescent="0.2"/>
  <cols>
    <col min="1" max="1" width="5.85546875" style="3" customWidth="1"/>
    <col min="2" max="2" width="19" style="3" customWidth="1"/>
    <col min="3" max="3" width="12" style="3" customWidth="1"/>
    <col min="4" max="4" width="9.28515625" style="3" customWidth="1"/>
    <col min="5" max="5" width="8.28515625" style="3" customWidth="1"/>
    <col min="6" max="6" width="8.7109375" style="3" customWidth="1"/>
    <col min="7" max="7" width="10.7109375" style="5" customWidth="1"/>
    <col min="8" max="9" width="8.7109375" style="3" bestFit="1" customWidth="1"/>
    <col min="10" max="10" width="11.28515625" style="3" bestFit="1" customWidth="1"/>
    <col min="11" max="16384" width="9.140625" style="3"/>
  </cols>
  <sheetData>
    <row r="1" spans="1:10" ht="15.75" customHeight="1" thickBot="1" x14ac:dyDescent="0.3">
      <c r="A1" s="647" t="s">
        <v>167</v>
      </c>
      <c r="B1" s="648"/>
      <c r="C1" s="648"/>
      <c r="D1" s="648"/>
      <c r="E1" s="648"/>
      <c r="F1" s="648"/>
      <c r="G1" s="648"/>
      <c r="H1" s="649"/>
      <c r="I1" s="137"/>
    </row>
    <row r="2" spans="1:10" ht="15.75" customHeight="1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10" x14ac:dyDescent="0.2">
      <c r="A3" s="7" t="s">
        <v>206</v>
      </c>
      <c r="B3" s="7"/>
      <c r="C3" s="7" t="s">
        <v>13</v>
      </c>
      <c r="D3" s="7" t="s">
        <v>3</v>
      </c>
      <c r="E3" s="7" t="str">
        <f>'K - 8'!J8</f>
        <v>ELMag</v>
      </c>
      <c r="F3" s="96" t="s">
        <v>5</v>
      </c>
      <c r="G3" s="7" t="s">
        <v>120</v>
      </c>
      <c r="H3" s="211"/>
    </row>
    <row r="4" spans="1:10" x14ac:dyDescent="0.2">
      <c r="A4" s="89"/>
      <c r="B4" s="89">
        <f>'K - 8'!B4</f>
        <v>0</v>
      </c>
      <c r="C4" s="91">
        <f>'K - 8'!D15</f>
        <v>0</v>
      </c>
      <c r="D4" s="91">
        <f>'K - 8'!D14</f>
        <v>0</v>
      </c>
      <c r="E4" s="91">
        <f>'K - 8'!K8</f>
        <v>0</v>
      </c>
      <c r="F4" s="89">
        <f>SUM(C4:E4)</f>
        <v>0</v>
      </c>
      <c r="G4" s="90">
        <f>MROUND(IF(F4&lt;$H$7,$H$8,$H$8+(F4-$H$7)/$H$9),$H$10)</f>
        <v>0</v>
      </c>
      <c r="H4" s="342">
        <f>C7*G4</f>
        <v>0</v>
      </c>
    </row>
    <row r="5" spans="1:10" x14ac:dyDescent="0.2">
      <c r="A5" s="437" t="s">
        <v>44</v>
      </c>
      <c r="B5" s="436"/>
      <c r="C5" s="91">
        <f>'K - 8'!D16</f>
        <v>0</v>
      </c>
      <c r="D5" s="91">
        <f>'K - 8'!D15</f>
        <v>0</v>
      </c>
      <c r="E5" s="91">
        <f>'K - 8'!G9</f>
        <v>0</v>
      </c>
      <c r="F5" s="89">
        <f>SUM(C5:E5)</f>
        <v>0</v>
      </c>
      <c r="G5" s="90">
        <f>MROUND(IF(F5&lt;$H$7,$H$8,$H$8+(F5-$H$7)/$H$9),$H$10)</f>
        <v>0</v>
      </c>
      <c r="H5" s="342">
        <f>C8*G5</f>
        <v>0</v>
      </c>
    </row>
    <row r="6" spans="1:10" ht="13.5" thickBot="1" x14ac:dyDescent="0.25">
      <c r="B6" s="3" t="s">
        <v>170</v>
      </c>
      <c r="H6" s="342">
        <f>SUM(H4:H4)</f>
        <v>0</v>
      </c>
      <c r="I6" s="14"/>
      <c r="J6" s="14"/>
    </row>
    <row r="7" spans="1:10" x14ac:dyDescent="0.2">
      <c r="B7" s="3" t="s">
        <v>177</v>
      </c>
      <c r="C7" s="14">
        <v>79608</v>
      </c>
      <c r="E7" s="154"/>
      <c r="F7" s="155"/>
      <c r="G7" s="156" t="s">
        <v>14</v>
      </c>
      <c r="H7" s="157">
        <v>700</v>
      </c>
    </row>
    <row r="8" spans="1:10" x14ac:dyDescent="0.2">
      <c r="B8" s="3" t="s">
        <v>178</v>
      </c>
      <c r="E8" s="158"/>
      <c r="F8" s="159"/>
      <c r="G8" s="160" t="s">
        <v>9</v>
      </c>
      <c r="H8" s="161">
        <v>0</v>
      </c>
    </row>
    <row r="9" spans="1:10" x14ac:dyDescent="0.2">
      <c r="E9" s="158"/>
      <c r="F9" s="159"/>
      <c r="G9" s="160" t="s">
        <v>24</v>
      </c>
      <c r="H9" s="162">
        <v>700</v>
      </c>
    </row>
    <row r="10" spans="1:10" x14ac:dyDescent="0.2">
      <c r="E10" s="158"/>
      <c r="F10" s="159"/>
      <c r="G10" s="160" t="s">
        <v>169</v>
      </c>
      <c r="H10" s="163">
        <v>0</v>
      </c>
    </row>
    <row r="11" spans="1:10" ht="13.5" thickBot="1" x14ac:dyDescent="0.25">
      <c r="A11" s="147" t="s">
        <v>113</v>
      </c>
      <c r="E11" s="164"/>
      <c r="F11" s="165"/>
      <c r="G11" s="166"/>
      <c r="H11" s="167"/>
    </row>
    <row r="12" spans="1:10" x14ac:dyDescent="0.2">
      <c r="B12" s="146" t="s">
        <v>180</v>
      </c>
      <c r="G12" s="3"/>
      <c r="I12" s="19"/>
      <c r="J12" s="4"/>
    </row>
    <row r="14" spans="1:10" x14ac:dyDescent="0.2">
      <c r="A14" s="7" t="s">
        <v>7</v>
      </c>
      <c r="B14" s="6"/>
      <c r="C14" s="7" t="str">
        <f>C3</f>
        <v>CBEDS</v>
      </c>
      <c r="D14" s="7" t="s">
        <v>179</v>
      </c>
      <c r="E14" s="7" t="str">
        <f>E3</f>
        <v>ELMag</v>
      </c>
      <c r="F14" s="96" t="str">
        <f>F3</f>
        <v>Total</v>
      </c>
      <c r="G14" s="96" t="s">
        <v>120</v>
      </c>
      <c r="H14" s="7" t="s">
        <v>197</v>
      </c>
      <c r="I14" s="67"/>
    </row>
    <row r="15" spans="1:10" x14ac:dyDescent="0.2">
      <c r="A15" s="91"/>
      <c r="B15" s="91"/>
      <c r="C15" s="91">
        <f>'Middle Proj'!D10</f>
        <v>0</v>
      </c>
      <c r="D15" s="89">
        <f>'Middle Proj'!K6</f>
        <v>0</v>
      </c>
      <c r="E15" s="89">
        <f>'Middle Proj'!K8</f>
        <v>0</v>
      </c>
      <c r="F15" s="89">
        <f>SUM(C15:E15)</f>
        <v>0</v>
      </c>
      <c r="G15" s="90">
        <f>MROUND(IF(F15&lt;$H$20,$H$21,$H$21+(F15-$H$20)/$H$22),$H$25)</f>
        <v>0.8</v>
      </c>
      <c r="H15" s="365">
        <f>G15-1</f>
        <v>-0.19999999999999996</v>
      </c>
      <c r="I15" s="13"/>
    </row>
    <row r="16" spans="1:10" x14ac:dyDescent="0.2">
      <c r="A16" s="7" t="s">
        <v>215</v>
      </c>
      <c r="B16" s="6"/>
      <c r="C16" s="6"/>
      <c r="D16" s="27"/>
      <c r="E16" s="27"/>
      <c r="F16" s="27"/>
      <c r="G16" s="8"/>
      <c r="I16" s="13"/>
    </row>
    <row r="17" spans="1:12" x14ac:dyDescent="0.2">
      <c r="A17" s="91"/>
      <c r="B17" s="91"/>
      <c r="C17" s="91">
        <f>'K - 8'!D25</f>
        <v>0</v>
      </c>
      <c r="D17" s="89">
        <f>'K - 8'!G20</f>
        <v>0</v>
      </c>
      <c r="E17" s="89">
        <f>'K - 8'!G22</f>
        <v>0</v>
      </c>
      <c r="F17" s="89">
        <f>SUM(C17:E17)</f>
        <v>0</v>
      </c>
      <c r="G17" s="537">
        <f>MROUND(IF(F17&lt;$H$24,$H$25,$H$25+(F17-$H$24)/$H$26),$H$27)</f>
        <v>0.4</v>
      </c>
      <c r="I17" s="13"/>
    </row>
    <row r="18" spans="1:12" x14ac:dyDescent="0.2">
      <c r="G18" s="98">
        <f>SUM(G15:G17)</f>
        <v>1.2000000000000002</v>
      </c>
      <c r="I18" s="259"/>
      <c r="J18" s="17"/>
      <c r="K18" s="17"/>
      <c r="L18" s="17"/>
    </row>
    <row r="19" spans="1:12" ht="13.5" thickBot="1" x14ac:dyDescent="0.25">
      <c r="G19" s="3"/>
      <c r="J19" s="17"/>
      <c r="K19" s="65"/>
      <c r="L19" s="17"/>
    </row>
    <row r="20" spans="1:12" x14ac:dyDescent="0.2">
      <c r="E20" s="538"/>
      <c r="F20" s="539"/>
      <c r="G20" s="540" t="s">
        <v>10</v>
      </c>
      <c r="H20" s="541">
        <v>750</v>
      </c>
      <c r="J20" s="17"/>
      <c r="K20" s="17"/>
      <c r="L20" s="17"/>
    </row>
    <row r="21" spans="1:12" x14ac:dyDescent="0.2">
      <c r="E21" s="542"/>
      <c r="F21" s="543"/>
      <c r="G21" s="544" t="s">
        <v>9</v>
      </c>
      <c r="H21" s="545">
        <v>0.8</v>
      </c>
    </row>
    <row r="22" spans="1:12" x14ac:dyDescent="0.2">
      <c r="E22" s="542"/>
      <c r="F22" s="543"/>
      <c r="G22" s="544" t="s">
        <v>24</v>
      </c>
      <c r="H22" s="546">
        <v>800</v>
      </c>
    </row>
    <row r="23" spans="1:12" x14ac:dyDescent="0.2">
      <c r="E23" s="542"/>
      <c r="F23" s="543"/>
      <c r="G23" s="544" t="s">
        <v>25</v>
      </c>
      <c r="H23" s="547">
        <v>0.2</v>
      </c>
    </row>
    <row r="24" spans="1:12" x14ac:dyDescent="0.2">
      <c r="E24" s="553" t="s">
        <v>275</v>
      </c>
      <c r="F24" s="543"/>
      <c r="G24" s="544"/>
      <c r="H24" s="552">
        <v>375</v>
      </c>
    </row>
    <row r="25" spans="1:12" x14ac:dyDescent="0.2">
      <c r="E25" s="553"/>
      <c r="F25" s="543"/>
      <c r="G25" s="544" t="s">
        <v>277</v>
      </c>
      <c r="H25" s="547">
        <v>0.4</v>
      </c>
    </row>
    <row r="26" spans="1:12" x14ac:dyDescent="0.2">
      <c r="E26" s="553"/>
      <c r="F26" s="543"/>
      <c r="G26" s="544" t="s">
        <v>278</v>
      </c>
      <c r="H26" s="552">
        <v>400</v>
      </c>
    </row>
    <row r="27" spans="1:12" ht="13.5" thickBot="1" x14ac:dyDescent="0.25">
      <c r="E27" s="548"/>
      <c r="F27" s="549"/>
      <c r="G27" s="550" t="s">
        <v>117</v>
      </c>
      <c r="H27" s="551">
        <v>0.2</v>
      </c>
      <c r="I27" s="19"/>
      <c r="J27" s="4"/>
    </row>
    <row r="29" spans="1:12" x14ac:dyDescent="0.2">
      <c r="A29" s="7" t="s">
        <v>8</v>
      </c>
      <c r="B29" s="6"/>
      <c r="C29" s="51" t="str">
        <f>C3</f>
        <v>CBEDS</v>
      </c>
      <c r="D29" s="7" t="s">
        <v>179</v>
      </c>
      <c r="E29" s="51" t="str">
        <f>E3</f>
        <v>ELMag</v>
      </c>
      <c r="F29" s="97" t="str">
        <f>F3</f>
        <v>Total</v>
      </c>
      <c r="G29" s="51" t="str">
        <f>G3</f>
        <v>Allocation</v>
      </c>
      <c r="H29" s="7" t="s">
        <v>197</v>
      </c>
    </row>
    <row r="30" spans="1:12" x14ac:dyDescent="0.2">
      <c r="A30" s="92"/>
      <c r="B30" s="93"/>
      <c r="C30" s="92">
        <f>'High Proj'!D14</f>
        <v>0</v>
      </c>
      <c r="D30" s="94">
        <f>'High Proj'!K7</f>
        <v>0</v>
      </c>
      <c r="E30" s="94">
        <f>'High Proj'!K9</f>
        <v>0</v>
      </c>
      <c r="F30" s="89">
        <f>SUM(C30:E30)</f>
        <v>0</v>
      </c>
      <c r="G30" s="95">
        <f>MROUND(H33+(F30-H32)/H34,H35)</f>
        <v>0.4</v>
      </c>
      <c r="H30" s="365">
        <f>G30-3</f>
        <v>-2.6</v>
      </c>
    </row>
    <row r="31" spans="1:12" ht="13.5" thickBot="1" x14ac:dyDescent="0.25">
      <c r="H31" s="15"/>
    </row>
    <row r="32" spans="1:12" x14ac:dyDescent="0.2">
      <c r="E32" s="154"/>
      <c r="F32" s="155"/>
      <c r="G32" s="156" t="s">
        <v>10</v>
      </c>
      <c r="H32" s="157">
        <v>1800</v>
      </c>
    </row>
    <row r="33" spans="1:10" x14ac:dyDescent="0.2">
      <c r="E33" s="158"/>
      <c r="F33" s="159"/>
      <c r="G33" s="160" t="s">
        <v>9</v>
      </c>
      <c r="H33" s="161">
        <v>2.4</v>
      </c>
    </row>
    <row r="34" spans="1:10" x14ac:dyDescent="0.2">
      <c r="E34" s="158"/>
      <c r="F34" s="159"/>
      <c r="G34" s="160" t="s">
        <v>24</v>
      </c>
      <c r="H34" s="162">
        <v>900</v>
      </c>
    </row>
    <row r="35" spans="1:10" x14ac:dyDescent="0.2">
      <c r="E35" s="158"/>
      <c r="F35" s="159"/>
      <c r="G35" s="160" t="s">
        <v>25</v>
      </c>
      <c r="H35" s="163">
        <v>0.01</v>
      </c>
      <c r="I35" s="19"/>
      <c r="J35" s="4"/>
    </row>
    <row r="36" spans="1:10" ht="13.5" thickBot="1" x14ac:dyDescent="0.25">
      <c r="E36" s="164"/>
      <c r="F36" s="165"/>
      <c r="G36" s="166"/>
      <c r="H36" s="167"/>
    </row>
    <row r="37" spans="1:10" x14ac:dyDescent="0.2">
      <c r="A37" s="147" t="s">
        <v>113</v>
      </c>
      <c r="E37" s="17"/>
      <c r="F37" s="17"/>
      <c r="G37" s="15"/>
      <c r="H37" s="59"/>
    </row>
    <row r="38" spans="1:10" x14ac:dyDescent="0.2">
      <c r="B38" s="146" t="s">
        <v>56</v>
      </c>
      <c r="E38" s="17"/>
      <c r="F38" s="17"/>
      <c r="G38" s="15"/>
      <c r="H38" s="59"/>
    </row>
  </sheetData>
  <protectedRanges>
    <protectedRange password="83AF" sqref="H32:H35" name="Range3"/>
    <protectedRange password="83AF" sqref="H7:H10" name="Range1"/>
    <protectedRange password="83AF" sqref="H20:H25" name="Range2"/>
    <protectedRange password="83AF" sqref="H26" name="Range2_1"/>
  </protectedRanges>
  <customSheetViews>
    <customSheetView guid="{73875DAC-FB6D-40F6-AD3D-48B52E4221FD}" showPageBreaks="1" showRuler="0" topLeftCell="A21">
      <selection activeCell="J30" sqref="J30"/>
      <pageMargins left="0.98" right="0.5" top="0.17" bottom="0.35" header="0.25" footer="0.21"/>
      <pageSetup orientation="landscape" horizontalDpi="300" r:id="rId1"/>
      <headerFooter alignWithMargins="0">
        <oddFooter>&amp;C7</oddFooter>
      </headerFooter>
    </customSheetView>
  </customSheetViews>
  <mergeCells count="1">
    <mergeCell ref="A1:H1"/>
  </mergeCells>
  <phoneticPr fontId="0" type="noConversion"/>
  <pageMargins left="0.98" right="0.5" top="0.56000000000000005" bottom="0.35" header="0.28999999999999998" footer="0.21"/>
  <pageSetup scale="86" orientation="portrait" horizontalDpi="300" r:id="rId2"/>
  <headerFooter alignWithMargins="0">
    <oddHeader>&amp;L&amp;"Arial,Italic"&amp;14&amp;D</oddHeader>
    <oddFooter>&amp;C7&amp;R&amp;Z&amp;F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5"/>
  <sheetViews>
    <sheetView workbookViewId="0">
      <selection activeCell="I39" sqref="I39"/>
    </sheetView>
  </sheetViews>
  <sheetFormatPr defaultRowHeight="12.75" x14ac:dyDescent="0.2"/>
  <cols>
    <col min="2" max="2" width="17.28515625" bestFit="1" customWidth="1"/>
    <col min="3" max="3" width="14.140625" customWidth="1"/>
    <col min="7" max="7" width="33.85546875" bestFit="1" customWidth="1"/>
    <col min="8" max="9" width="11.28515625" bestFit="1" customWidth="1"/>
    <col min="11" max="11" width="14.28515625" bestFit="1" customWidth="1"/>
  </cols>
  <sheetData>
    <row r="1" spans="1:10" ht="15.75" x14ac:dyDescent="0.25">
      <c r="A1" s="652" t="s">
        <v>101</v>
      </c>
      <c r="B1" s="652"/>
      <c r="C1" s="652"/>
      <c r="D1" s="652"/>
      <c r="E1" s="652"/>
      <c r="F1" s="652"/>
      <c r="G1" s="652"/>
      <c r="H1" s="652"/>
      <c r="I1" s="652"/>
      <c r="J1" s="652"/>
    </row>
    <row r="3" spans="1:10" ht="15.75" thickBot="1" x14ac:dyDescent="0.25">
      <c r="A3" s="126"/>
      <c r="B3" s="127" t="s">
        <v>0</v>
      </c>
      <c r="C3" s="127" t="s">
        <v>83</v>
      </c>
      <c r="D3" s="127" t="s">
        <v>262</v>
      </c>
      <c r="E3" s="127" t="s">
        <v>263</v>
      </c>
      <c r="F3" s="127" t="s">
        <v>264</v>
      </c>
      <c r="G3" s="127" t="s">
        <v>85</v>
      </c>
      <c r="H3" s="127" t="s">
        <v>120</v>
      </c>
    </row>
    <row r="4" spans="1:10" x14ac:dyDescent="0.2">
      <c r="A4" s="363" t="s">
        <v>11</v>
      </c>
      <c r="B4" s="363">
        <f>'K - 8'!B4</f>
        <v>0</v>
      </c>
      <c r="C4" s="130">
        <f>'Elem Proj'!D7/D10</f>
        <v>0</v>
      </c>
      <c r="D4" s="130">
        <f>'Elem Proj'!D8/ElemTeachers!D11</f>
        <v>0</v>
      </c>
      <c r="E4" s="130">
        <f>'Elem Proj'!D9/ElemTeachers!D12</f>
        <v>0</v>
      </c>
      <c r="F4" s="130">
        <f>'Elem Proj'!D10/ElemTeachers!D13</f>
        <v>0</v>
      </c>
      <c r="G4" s="130">
        <f>SUM('Elem Proj'!D11:D13)/ElemTeachers!D14</f>
        <v>0</v>
      </c>
      <c r="H4" s="130">
        <f>SUM(C4:G4)</f>
        <v>0</v>
      </c>
    </row>
    <row r="5" spans="1:10" x14ac:dyDescent="0.2">
      <c r="A5" s="363" t="s">
        <v>214</v>
      </c>
      <c r="B5" s="363"/>
      <c r="C5" s="130">
        <f>'K - 8'!D6/D10</f>
        <v>0</v>
      </c>
      <c r="D5" s="130">
        <f>'K - 8'!D7/ElemTeachers!D11</f>
        <v>0</v>
      </c>
      <c r="E5" s="130">
        <f>'K - 8'!D8/ElemTeachers!D12</f>
        <v>0</v>
      </c>
      <c r="F5" s="130">
        <f>'K - 8'!D9/ElemTeachers!D13</f>
        <v>0</v>
      </c>
      <c r="G5" s="130">
        <f>SUM('K - 8'!D10:D12)/ElemTeachers!D14</f>
        <v>0</v>
      </c>
      <c r="H5" s="130">
        <f>SUM(C5:G5)</f>
        <v>0</v>
      </c>
    </row>
    <row r="7" spans="1:10" ht="13.5" thickBot="1" x14ac:dyDescent="0.25"/>
    <row r="8" spans="1:10" ht="13.5" thickBot="1" x14ac:dyDescent="0.25">
      <c r="C8" s="650" t="s">
        <v>86</v>
      </c>
      <c r="D8" s="651"/>
      <c r="E8" s="209"/>
      <c r="F8" s="209"/>
      <c r="G8" s="556" t="s">
        <v>280</v>
      </c>
      <c r="H8" s="557"/>
    </row>
    <row r="9" spans="1:10" x14ac:dyDescent="0.2">
      <c r="C9" s="37"/>
      <c r="D9" s="54"/>
      <c r="E9" s="1"/>
      <c r="F9" s="1"/>
      <c r="G9" s="558"/>
      <c r="H9" s="559"/>
    </row>
    <row r="10" spans="1:10" x14ac:dyDescent="0.2">
      <c r="C10" s="170" t="s">
        <v>83</v>
      </c>
      <c r="D10" s="171">
        <v>31</v>
      </c>
      <c r="E10" s="180"/>
      <c r="F10" s="180"/>
      <c r="G10" s="560" t="s">
        <v>83</v>
      </c>
      <c r="H10" s="559">
        <v>33</v>
      </c>
    </row>
    <row r="11" spans="1:10" x14ac:dyDescent="0.2">
      <c r="C11" s="499" t="s">
        <v>262</v>
      </c>
      <c r="D11" s="171">
        <v>30</v>
      </c>
      <c r="E11" s="180"/>
      <c r="F11" s="180"/>
      <c r="G11" s="561" t="s">
        <v>262</v>
      </c>
      <c r="H11" s="559">
        <v>32</v>
      </c>
    </row>
    <row r="12" spans="1:10" x14ac:dyDescent="0.2">
      <c r="C12" s="499" t="s">
        <v>263</v>
      </c>
      <c r="D12" s="171">
        <v>30</v>
      </c>
      <c r="E12" s="180"/>
      <c r="F12" s="180"/>
      <c r="G12" s="561" t="s">
        <v>263</v>
      </c>
      <c r="H12" s="559">
        <v>32</v>
      </c>
    </row>
    <row r="13" spans="1:10" x14ac:dyDescent="0.2">
      <c r="C13" s="499" t="s">
        <v>264</v>
      </c>
      <c r="D13" s="171">
        <v>30</v>
      </c>
      <c r="E13" s="180"/>
      <c r="F13" s="180"/>
      <c r="G13" s="561" t="s">
        <v>264</v>
      </c>
      <c r="H13" s="559">
        <v>32</v>
      </c>
    </row>
    <row r="14" spans="1:10" ht="13.5" thickBot="1" x14ac:dyDescent="0.25">
      <c r="C14" s="172" t="s">
        <v>85</v>
      </c>
      <c r="D14" s="173">
        <v>31.5</v>
      </c>
      <c r="E14" s="180"/>
      <c r="F14" s="180"/>
      <c r="G14" s="562" t="s">
        <v>85</v>
      </c>
      <c r="H14" s="563">
        <v>33.5</v>
      </c>
    </row>
    <row r="15" spans="1:10" x14ac:dyDescent="0.2">
      <c r="G15" s="560" t="s">
        <v>281</v>
      </c>
      <c r="H15" s="564"/>
    </row>
  </sheetData>
  <customSheetViews>
    <customSheetView guid="{73875DAC-FB6D-40F6-AD3D-48B52E4221FD}" showRuler="0">
      <selection activeCell="I3" sqref="I3"/>
      <pageMargins left="0.75" right="0.75" top="1" bottom="1" header="0.5" footer="0.5"/>
      <pageSetup orientation="portrait" r:id="rId1"/>
      <headerFooter alignWithMargins="0"/>
    </customSheetView>
  </customSheetViews>
  <mergeCells count="2">
    <mergeCell ref="C8:D8"/>
    <mergeCell ref="A1:J1"/>
  </mergeCells>
  <phoneticPr fontId="6" type="noConversion"/>
  <pageMargins left="0.75" right="0.75" top="1" bottom="1" header="0.5" footer="0.5"/>
  <pageSetup orientation="portrait" r:id="rId2"/>
  <headerFooter alignWithMargins="0">
    <oddHeader>&amp;L&amp;"Arial,Italic"&amp;14&amp;D</oddHeader>
    <oddFooter>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R29"/>
  <sheetViews>
    <sheetView workbookViewId="0">
      <selection activeCell="D32" sqref="D32"/>
    </sheetView>
  </sheetViews>
  <sheetFormatPr defaultRowHeight="12.75" x14ac:dyDescent="0.2"/>
  <cols>
    <col min="1" max="1" width="7" customWidth="1"/>
    <col min="2" max="2" width="15.28515625" customWidth="1"/>
    <col min="3" max="3" width="9.140625" customWidth="1"/>
    <col min="4" max="4" width="8.42578125" bestFit="1" customWidth="1"/>
    <col min="5" max="5" width="5.7109375" bestFit="1" customWidth="1"/>
    <col min="6" max="6" width="10.28515625" customWidth="1"/>
    <col min="7" max="7" width="6.7109375" bestFit="1" customWidth="1"/>
    <col min="8" max="8" width="7.140625" bestFit="1" customWidth="1"/>
    <col min="9" max="9" width="7.5703125" bestFit="1" customWidth="1"/>
    <col min="10" max="10" width="11.140625" bestFit="1" customWidth="1"/>
    <col min="11" max="11" width="6.7109375" bestFit="1" customWidth="1"/>
    <col min="12" max="12" width="7.5703125" bestFit="1" customWidth="1"/>
    <col min="14" max="14" width="6.7109375" bestFit="1" customWidth="1"/>
    <col min="15" max="15" width="7.42578125" customWidth="1"/>
    <col min="16" max="17" width="7" bestFit="1" customWidth="1"/>
    <col min="18" max="18" width="8.5703125" bestFit="1" customWidth="1"/>
  </cols>
  <sheetData>
    <row r="1" spans="1:18" ht="16.5" thickBot="1" x14ac:dyDescent="0.3">
      <c r="A1" s="647" t="s">
        <v>102</v>
      </c>
      <c r="B1" s="648"/>
      <c r="C1" s="648"/>
      <c r="D1" s="648"/>
      <c r="E1" s="648"/>
      <c r="F1" s="648"/>
      <c r="G1" s="648"/>
      <c r="H1" s="648"/>
      <c r="I1" s="648"/>
      <c r="J1" s="648"/>
      <c r="K1" s="649"/>
    </row>
    <row r="3" spans="1:18" ht="13.5" thickBot="1" x14ac:dyDescent="0.25">
      <c r="A3" s="148" t="s">
        <v>34</v>
      </c>
      <c r="B3" s="26"/>
      <c r="C3" s="57">
        <v>6</v>
      </c>
      <c r="D3" s="57" t="s">
        <v>71</v>
      </c>
      <c r="E3" s="57" t="s">
        <v>72</v>
      </c>
      <c r="F3" s="23" t="s">
        <v>73</v>
      </c>
      <c r="G3" s="23" t="s">
        <v>3</v>
      </c>
      <c r="H3" s="23" t="s">
        <v>74</v>
      </c>
      <c r="I3" s="23" t="s">
        <v>88</v>
      </c>
      <c r="J3" s="23" t="s">
        <v>89</v>
      </c>
      <c r="K3" s="23" t="s">
        <v>122</v>
      </c>
      <c r="L3" s="241" t="s">
        <v>197</v>
      </c>
      <c r="M3" s="525" t="s">
        <v>276</v>
      </c>
      <c r="N3" s="241" t="s">
        <v>198</v>
      </c>
    </row>
    <row r="4" spans="1:18" ht="18.75" thickBot="1" x14ac:dyDescent="0.3">
      <c r="A4" s="363" t="s">
        <v>34</v>
      </c>
      <c r="B4" s="132"/>
      <c r="C4" s="93"/>
      <c r="D4" s="93">
        <f>'Middle Proj'!D6</f>
        <v>0</v>
      </c>
      <c r="E4" s="93">
        <f>'Middle Proj'!D7</f>
        <v>0</v>
      </c>
      <c r="F4" s="93">
        <f>SUM(C4:E4)</f>
        <v>0</v>
      </c>
      <c r="G4" s="93">
        <f>'Middle Proj'!D9</f>
        <v>0</v>
      </c>
      <c r="H4" s="93">
        <f>F4+G4</f>
        <v>0</v>
      </c>
      <c r="I4" s="100">
        <f>H4/$C$16</f>
        <v>0</v>
      </c>
      <c r="J4" s="100">
        <f>((SUM(C4:E4)/$C$17)-(SUM(C4:E4)/$E$17))/5*2</f>
        <v>0</v>
      </c>
      <c r="K4" s="100">
        <f>SUM(I4:J4)</f>
        <v>0</v>
      </c>
      <c r="L4" s="359">
        <f>IF((AP!H15) &gt; 0,(AP!H15),0)</f>
        <v>0</v>
      </c>
      <c r="M4" s="527">
        <v>0</v>
      </c>
      <c r="N4" s="369">
        <f>K4+L4+M4</f>
        <v>0</v>
      </c>
      <c r="P4" s="604" t="s">
        <v>295</v>
      </c>
    </row>
    <row r="5" spans="1:18" x14ac:dyDescent="0.2">
      <c r="K5" s="260"/>
    </row>
    <row r="6" spans="1:18" ht="13.5" thickBot="1" x14ac:dyDescent="0.25">
      <c r="A6" s="22"/>
      <c r="B6" s="26"/>
      <c r="C6" s="57">
        <v>6</v>
      </c>
      <c r="D6" s="57" t="s">
        <v>71</v>
      </c>
      <c r="E6" s="57" t="s">
        <v>72</v>
      </c>
      <c r="F6" s="23" t="s">
        <v>73</v>
      </c>
      <c r="G6" s="23" t="s">
        <v>3</v>
      </c>
      <c r="H6" s="23" t="s">
        <v>74</v>
      </c>
      <c r="I6" s="26"/>
      <c r="J6" s="26"/>
      <c r="K6" s="525" t="s">
        <v>276</v>
      </c>
    </row>
    <row r="7" spans="1:18" ht="18" x14ac:dyDescent="0.25">
      <c r="A7" s="363" t="s">
        <v>213</v>
      </c>
      <c r="B7" s="132"/>
      <c r="C7" s="93">
        <f>'K - 8'!D20</f>
        <v>0</v>
      </c>
      <c r="D7" s="93">
        <f>'K - 8'!D21</f>
        <v>0</v>
      </c>
      <c r="E7" s="93">
        <f>'K - 8'!D22</f>
        <v>0</v>
      </c>
      <c r="F7" s="93">
        <f>SUM(C7:E7)</f>
        <v>0</v>
      </c>
      <c r="G7" s="93">
        <f>'K - 8'!D24</f>
        <v>0</v>
      </c>
      <c r="H7" s="93">
        <f>SUM(F7:G7)</f>
        <v>0</v>
      </c>
      <c r="I7" s="133">
        <f>H7/$C$16</f>
        <v>0</v>
      </c>
      <c r="J7" s="133">
        <f>((SUM(C7:E7)/$C$17)-(SUM(C7:E7)/$E$17))/5*2</f>
        <v>0</v>
      </c>
      <c r="K7" s="527">
        <v>0</v>
      </c>
      <c r="L7" s="100">
        <f>SUM(I7:K7)</f>
        <v>0</v>
      </c>
      <c r="P7" s="604" t="s">
        <v>295</v>
      </c>
    </row>
    <row r="8" spans="1:18" x14ac:dyDescent="0.2">
      <c r="L8" s="262"/>
    </row>
    <row r="9" spans="1:18" ht="18" x14ac:dyDescent="0.25">
      <c r="P9" s="604"/>
    </row>
    <row r="10" spans="1:18" x14ac:dyDescent="0.2">
      <c r="K10" s="653" t="s">
        <v>96</v>
      </c>
      <c r="L10" s="653"/>
      <c r="M10" s="653"/>
    </row>
    <row r="11" spans="1:18" x14ac:dyDescent="0.2">
      <c r="A11" s="63" t="s">
        <v>35</v>
      </c>
      <c r="B11" s="1"/>
      <c r="C11" s="21">
        <v>8</v>
      </c>
      <c r="D11" s="209" t="s">
        <v>75</v>
      </c>
      <c r="E11" s="209" t="s">
        <v>76</v>
      </c>
      <c r="F11" s="209" t="s">
        <v>77</v>
      </c>
      <c r="G11" s="209" t="s">
        <v>78</v>
      </c>
      <c r="H11" s="210" t="s">
        <v>73</v>
      </c>
      <c r="I11" s="210" t="s">
        <v>3</v>
      </c>
      <c r="J11" s="210" t="s">
        <v>74</v>
      </c>
      <c r="K11" s="210" t="s">
        <v>88</v>
      </c>
      <c r="L11" s="241" t="s">
        <v>196</v>
      </c>
      <c r="M11" s="356" t="s">
        <v>176</v>
      </c>
      <c r="N11" s="210" t="s">
        <v>91</v>
      </c>
      <c r="O11" s="210" t="s">
        <v>121</v>
      </c>
      <c r="P11" s="210" t="s">
        <v>122</v>
      </c>
      <c r="Q11" s="241" t="s">
        <v>197</v>
      </c>
      <c r="R11" s="241" t="s">
        <v>198</v>
      </c>
    </row>
    <row r="12" spans="1:18" ht="13.5" thickBot="1" x14ac:dyDescent="0.25">
      <c r="A12" s="439" t="s">
        <v>20</v>
      </c>
      <c r="B12" s="357"/>
      <c r="C12" s="362">
        <f>'High Proj'!D7</f>
        <v>0</v>
      </c>
      <c r="D12" s="357">
        <f>'High Proj'!D8</f>
        <v>0</v>
      </c>
      <c r="E12" s="357">
        <f>'High Proj'!D9</f>
        <v>0</v>
      </c>
      <c r="F12" s="357">
        <f>'High Proj'!D10</f>
        <v>0</v>
      </c>
      <c r="G12" s="357">
        <f>'High Proj'!D11</f>
        <v>0</v>
      </c>
      <c r="H12" s="357">
        <f>'High Proj'!D12</f>
        <v>0</v>
      </c>
      <c r="I12" s="357">
        <f>'High Proj'!D13</f>
        <v>0</v>
      </c>
      <c r="J12" s="357">
        <f>'High Proj'!D14</f>
        <v>0</v>
      </c>
      <c r="K12" s="358">
        <f>J12/$C$22</f>
        <v>0</v>
      </c>
      <c r="L12" s="359">
        <f>C12/$C$16/6</f>
        <v>0</v>
      </c>
      <c r="M12" s="360">
        <f>(D12/$C$23-D12/$E$23)/5*2</f>
        <v>0</v>
      </c>
      <c r="N12" s="358">
        <f>(SUM(E12:G12)/$C$24-SUM(E12:G12)/$E$24)/5</f>
        <v>0</v>
      </c>
      <c r="O12" s="361">
        <f>(((SUM(E12:G12)-F12/2)/$C$25)-((SUM(E12:G12)-F12/2)/$E$25))/5</f>
        <v>0</v>
      </c>
      <c r="P12" s="361">
        <f>SUM(K12:O12)</f>
        <v>0</v>
      </c>
      <c r="Q12" s="359">
        <f>AP!H30</f>
        <v>-2.6</v>
      </c>
      <c r="R12" s="369">
        <f>P12+Q12</f>
        <v>-2.6</v>
      </c>
    </row>
    <row r="13" spans="1:18" ht="13.5" thickBot="1" x14ac:dyDescent="0.25">
      <c r="M13" s="355"/>
      <c r="N13" s="355"/>
      <c r="O13" s="355"/>
      <c r="P13" s="366"/>
      <c r="Q13" s="367"/>
      <c r="R13" s="368"/>
    </row>
    <row r="14" spans="1:18" ht="13.5" thickBot="1" x14ac:dyDescent="0.25">
      <c r="B14" s="620" t="s">
        <v>93</v>
      </c>
      <c r="C14" s="622"/>
      <c r="D14" s="620" t="s">
        <v>95</v>
      </c>
      <c r="E14" s="621"/>
      <c r="F14" s="622"/>
      <c r="H14" s="566" t="s">
        <v>283</v>
      </c>
      <c r="I14" s="567"/>
      <c r="J14" s="567"/>
      <c r="K14" s="567"/>
      <c r="L14" s="568"/>
      <c r="N14" s="260"/>
    </row>
    <row r="15" spans="1:18" ht="13.5" thickBot="1" x14ac:dyDescent="0.25">
      <c r="B15" s="170"/>
      <c r="C15" s="174"/>
      <c r="D15" s="175" t="s">
        <v>97</v>
      </c>
      <c r="E15" s="176" t="s">
        <v>108</v>
      </c>
      <c r="F15" s="177" t="s">
        <v>98</v>
      </c>
      <c r="H15" s="569" t="s">
        <v>282</v>
      </c>
      <c r="I15" s="570"/>
      <c r="J15" s="571"/>
      <c r="K15" s="572"/>
      <c r="L15" s="573"/>
    </row>
    <row r="16" spans="1:18" x14ac:dyDescent="0.2">
      <c r="B16" s="170" t="s">
        <v>88</v>
      </c>
      <c r="C16" s="250">
        <v>30.5</v>
      </c>
      <c r="D16" s="178">
        <f>C16/5*6</f>
        <v>36.599999999999994</v>
      </c>
      <c r="E16" s="179"/>
      <c r="F16" s="174"/>
      <c r="H16" s="608" t="s">
        <v>296</v>
      </c>
      <c r="I16" s="609"/>
      <c r="J16" s="609"/>
      <c r="K16" s="609"/>
      <c r="L16" s="610"/>
    </row>
    <row r="17" spans="2:12" ht="13.5" thickBot="1" x14ac:dyDescent="0.25">
      <c r="B17" s="170" t="s">
        <v>89</v>
      </c>
      <c r="C17" s="250">
        <v>30.5</v>
      </c>
      <c r="D17" s="170"/>
      <c r="E17" s="180">
        <v>30.5</v>
      </c>
      <c r="F17" s="181">
        <f>E17-C17</f>
        <v>0</v>
      </c>
      <c r="H17" s="611" t="s">
        <v>297</v>
      </c>
      <c r="I17" s="612"/>
      <c r="J17" s="613"/>
      <c r="K17" s="614"/>
      <c r="L17" s="615"/>
    </row>
    <row r="18" spans="2:12" ht="13.5" thickBot="1" x14ac:dyDescent="0.25">
      <c r="B18" s="172"/>
      <c r="C18" s="182"/>
      <c r="D18" s="172"/>
      <c r="E18" s="183"/>
      <c r="F18" s="182"/>
    </row>
    <row r="19" spans="2:12" ht="13.5" thickBot="1" x14ac:dyDescent="0.25"/>
    <row r="20" spans="2:12" ht="13.5" thickBot="1" x14ac:dyDescent="0.25">
      <c r="B20" s="620" t="s">
        <v>94</v>
      </c>
      <c r="C20" s="622"/>
      <c r="D20" s="620" t="s">
        <v>95</v>
      </c>
      <c r="E20" s="621"/>
      <c r="F20" s="622"/>
    </row>
    <row r="21" spans="2:12" x14ac:dyDescent="0.2">
      <c r="B21" s="170"/>
      <c r="C21" s="174"/>
      <c r="D21" s="175" t="s">
        <v>97</v>
      </c>
      <c r="E21" s="176" t="s">
        <v>108</v>
      </c>
      <c r="F21" s="177" t="s">
        <v>98</v>
      </c>
    </row>
    <row r="22" spans="2:12" x14ac:dyDescent="0.2">
      <c r="B22" s="170" t="s">
        <v>88</v>
      </c>
      <c r="C22" s="250">
        <v>30.5</v>
      </c>
      <c r="D22" s="178">
        <f>C22/5*6</f>
        <v>36.599999999999994</v>
      </c>
      <c r="E22" s="184"/>
      <c r="F22" s="174"/>
    </row>
    <row r="23" spans="2:12" x14ac:dyDescent="0.2">
      <c r="B23" s="170" t="s">
        <v>90</v>
      </c>
      <c r="C23" s="250">
        <v>30.5</v>
      </c>
      <c r="D23" s="170"/>
      <c r="E23" s="180">
        <v>30.5</v>
      </c>
      <c r="F23" s="181">
        <f>E23-C23</f>
        <v>0</v>
      </c>
    </row>
    <row r="24" spans="2:12" x14ac:dyDescent="0.2">
      <c r="B24" s="170" t="s">
        <v>91</v>
      </c>
      <c r="C24" s="250">
        <v>30.5</v>
      </c>
      <c r="D24" s="170"/>
      <c r="E24" s="180">
        <v>30.5</v>
      </c>
      <c r="F24" s="181">
        <f>E24-C24</f>
        <v>0</v>
      </c>
    </row>
    <row r="25" spans="2:12" ht="13.5" thickBot="1" x14ac:dyDescent="0.25">
      <c r="B25" s="185" t="s">
        <v>92</v>
      </c>
      <c r="C25" s="251">
        <v>30.5</v>
      </c>
      <c r="D25" s="172"/>
      <c r="E25" s="186">
        <v>30.5</v>
      </c>
      <c r="F25" s="187">
        <f>E25-C25</f>
        <v>0</v>
      </c>
    </row>
    <row r="26" spans="2:12" ht="13.5" thickBot="1" x14ac:dyDescent="0.25">
      <c r="G26" s="138"/>
      <c r="H26" s="1"/>
    </row>
    <row r="27" spans="2:12" ht="13.5" thickBot="1" x14ac:dyDescent="0.25">
      <c r="B27" s="188" t="s">
        <v>109</v>
      </c>
      <c r="C27" s="189"/>
    </row>
    <row r="28" spans="2:12" x14ac:dyDescent="0.2">
      <c r="B28" s="170" t="s">
        <v>88</v>
      </c>
      <c r="C28" s="171">
        <v>25</v>
      </c>
    </row>
    <row r="29" spans="2:12" ht="13.5" thickBot="1" x14ac:dyDescent="0.25">
      <c r="B29" s="38"/>
      <c r="C29" s="55"/>
    </row>
  </sheetData>
  <customSheetViews>
    <customSheetView guid="{73875DAC-FB6D-40F6-AD3D-48B52E4221FD}" showRuler="0" topLeftCell="A10">
      <selection activeCell="H32" sqref="H32"/>
      <pageMargins left="0.75" right="0.75" top="1" bottom="1" header="0.5" footer="0.5"/>
      <pageSetup orientation="portrait" r:id="rId1"/>
      <headerFooter alignWithMargins="0"/>
    </customSheetView>
  </customSheetViews>
  <mergeCells count="6">
    <mergeCell ref="A1:K1"/>
    <mergeCell ref="B14:C14"/>
    <mergeCell ref="B20:C20"/>
    <mergeCell ref="K10:M10"/>
    <mergeCell ref="D14:F14"/>
    <mergeCell ref="D20:F20"/>
  </mergeCells>
  <phoneticPr fontId="6" type="noConversion"/>
  <pageMargins left="0.5" right="0.75" top="0.5" bottom="0.5" header="0.25" footer="0"/>
  <pageSetup orientation="landscape" r:id="rId2"/>
  <headerFooter alignWithMargins="0">
    <oddHeader>&amp;L&amp;"Arial,Italic"&amp;14&amp;D</oddHeader>
    <oddFooter>&amp;R&amp;Z&amp;F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7</vt:i4>
      </vt:variant>
    </vt:vector>
  </HeadingPairs>
  <TitlesOfParts>
    <vt:vector size="32" baseType="lpstr">
      <vt:lpstr>Elem Proj</vt:lpstr>
      <vt:lpstr>Middle Proj</vt:lpstr>
      <vt:lpstr>High Proj</vt:lpstr>
      <vt:lpstr>Sheet6</vt:lpstr>
      <vt:lpstr>K - 8</vt:lpstr>
      <vt:lpstr>Allocations</vt:lpstr>
      <vt:lpstr>AP</vt:lpstr>
      <vt:lpstr>ElemTeachers</vt:lpstr>
      <vt:lpstr>SecndryTeachers</vt:lpstr>
      <vt:lpstr>Elem Clerical</vt:lpstr>
      <vt:lpstr>MS Clerical</vt:lpstr>
      <vt:lpstr>HS Clerical</vt:lpstr>
      <vt:lpstr>Health</vt:lpstr>
      <vt:lpstr>Library Media</vt:lpstr>
      <vt:lpstr>LAN</vt:lpstr>
      <vt:lpstr>MS Counselor</vt:lpstr>
      <vt:lpstr>HS Counselor</vt:lpstr>
      <vt:lpstr>0506 Clerical Aug</vt:lpstr>
      <vt:lpstr>0506 Teachers</vt:lpstr>
      <vt:lpstr>0506 Non-Teach</vt:lpstr>
      <vt:lpstr>Sheet1</vt:lpstr>
      <vt:lpstr>Sheet2</vt:lpstr>
      <vt:lpstr>Sheet3</vt:lpstr>
      <vt:lpstr>Sheet4</vt:lpstr>
      <vt:lpstr>Sheet5</vt:lpstr>
      <vt:lpstr>FiveHrFTE</vt:lpstr>
      <vt:lpstr>Allocations!Print_Area</vt:lpstr>
      <vt:lpstr>Health!Print_Area</vt:lpstr>
      <vt:lpstr>LAN!Print_Area</vt:lpstr>
      <vt:lpstr>'Library Media'!Print_Area</vt:lpstr>
      <vt:lpstr>SecndryTeachers!Print_Area</vt:lpstr>
      <vt:lpstr>Allocations!Print_Titles</vt:lpstr>
    </vt:vector>
  </TitlesOfParts>
  <Company>IUSD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IUSD</dc:creator>
  <cp:lastModifiedBy>Ruth Romero</cp:lastModifiedBy>
  <cp:lastPrinted>2009-04-21T16:17:06Z</cp:lastPrinted>
  <dcterms:created xsi:type="dcterms:W3CDTF">2006-03-28T16:30:21Z</dcterms:created>
  <dcterms:modified xsi:type="dcterms:W3CDTF">2019-03-21T17:24:03Z</dcterms:modified>
</cp:coreProperties>
</file>