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20-21\"/>
    </mc:Choice>
  </mc:AlternateContent>
  <bookViews>
    <workbookView xWindow="15" yWindow="-360" windowWidth="15285" windowHeight="9120" tabRatio="833" firstSheet="1" activeTab="1"/>
  </bookViews>
  <sheets>
    <sheet name="Elem Proj" sheetId="27" state="hidden" r:id="rId1"/>
    <sheet name="Middle Proj" sheetId="26" r:id="rId2"/>
    <sheet name="High Proj" sheetId="25" state="hidden" r:id="rId3"/>
    <sheet name="K - 8" sheetId="1" state="hidden" r:id="rId4"/>
    <sheet name="Allocations" sheetId="21" state="hidden" r:id="rId5"/>
    <sheet name="AP" sheetId="4" state="hidden" r:id="rId6"/>
    <sheet name="ElemTeachers" sheetId="13" state="hidden" r:id="rId7"/>
    <sheet name="SecndryTeachers" sheetId="14" state="hidden" r:id="rId8"/>
    <sheet name="Elem Clerical" sheetId="5" state="hidden" r:id="rId9"/>
    <sheet name="MS Clerical" sheetId="6" state="hidden" r:id="rId10"/>
    <sheet name="HS Clerical" sheetId="7" state="hidden" r:id="rId11"/>
    <sheet name="Health" sheetId="8" state="hidden" r:id="rId12"/>
    <sheet name="Library Media" sheetId="9" state="hidden" r:id="rId13"/>
    <sheet name="LAN" sheetId="10" state="hidden" r:id="rId14"/>
    <sheet name="MS Counselor" sheetId="11" state="hidden" r:id="rId15"/>
    <sheet name="HS Counselor" sheetId="12" state="hidden" r:id="rId16"/>
    <sheet name="0506 Clerical Aug" sheetId="18" state="hidden" r:id="rId17"/>
    <sheet name="0506 Teachers" sheetId="19" state="hidden" r:id="rId18"/>
    <sheet name="0506 Non-Teach" sheetId="17" state="hidden" r:id="rId19"/>
    <sheet name="Sheet1" sheetId="23" state="hidden" r:id="rId20"/>
    <sheet name="Sheet2" sheetId="24" state="hidden" r:id="rId21"/>
    <sheet name="Sheet3" sheetId="28" state="hidden" r:id="rId22"/>
    <sheet name="Sheet4" sheetId="29" state="hidden" r:id="rId23"/>
  </sheets>
  <definedNames>
    <definedName name="FiveHrFTE">'Library Media'!$G$13</definedName>
    <definedName name="_xlnm.Print_Area" localSheetId="4">Allocations!$A$1:$K$60</definedName>
    <definedName name="_xlnm.Print_Area" localSheetId="11">Health!$A$1:$M$41</definedName>
    <definedName name="_xlnm.Print_Area" localSheetId="13">LAN!$A$1:$K$38</definedName>
    <definedName name="_xlnm.Print_Area" localSheetId="12">'Library Media'!$A$1:$K$46</definedName>
    <definedName name="_xlnm.Print_Area" localSheetId="1">'Middle Proj'!$A$1:$M$32</definedName>
    <definedName name="_xlnm.Print_Area" localSheetId="7">SecndryTeachers!$A$1:$O$29</definedName>
    <definedName name="_xlnm.Print_Titles" localSheetId="4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I21" i="26" l="1"/>
  <c r="M34" i="1"/>
  <c r="I34" i="1"/>
  <c r="E5" i="13"/>
  <c r="H34" i="1" s="1"/>
  <c r="D5" i="13"/>
  <c r="G34" i="1" s="1"/>
  <c r="F4" i="13"/>
  <c r="J21" i="27" s="1"/>
  <c r="E4" i="13"/>
  <c r="I21" i="27" s="1"/>
  <c r="D4" i="13"/>
  <c r="H21" i="27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E5" i="19"/>
  <c r="D5" i="19"/>
  <c r="C5" i="19"/>
  <c r="E4" i="19"/>
  <c r="D4" i="19"/>
  <c r="C4" i="19"/>
  <c r="M23" i="18"/>
  <c r="M24" i="18"/>
  <c r="M25" i="18"/>
  <c r="M26" i="18"/>
  <c r="F5" i="19" l="1"/>
  <c r="F21" i="19"/>
  <c r="H21" i="19" s="1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D5" i="5" s="1"/>
  <c r="F5" i="5" s="1"/>
  <c r="G5" i="5" s="1"/>
  <c r="H5" i="5" s="1"/>
  <c r="C4" i="18"/>
  <c r="F4" i="18" s="1"/>
  <c r="G4" i="18" s="1"/>
  <c r="K4" i="18" s="1"/>
  <c r="C17" i="4"/>
  <c r="C5" i="5"/>
  <c r="C5" i="9"/>
  <c r="E5" i="9" s="1"/>
  <c r="F5" i="9" s="1"/>
  <c r="H5" i="9" s="1"/>
  <c r="C5" i="10" l="1"/>
  <c r="H5" i="10" s="1"/>
  <c r="C5" i="8"/>
  <c r="I5" i="8" s="1"/>
  <c r="J5" i="8" s="1"/>
  <c r="D5" i="4"/>
  <c r="F5" i="4" s="1"/>
  <c r="G5" i="4" s="1"/>
  <c r="H5" i="4" s="1"/>
  <c r="E15" i="6"/>
  <c r="D15" i="6"/>
  <c r="G22" i="25" l="1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E33" i="9"/>
  <c r="F33" i="9" s="1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C46" i="2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G21" i="9" l="1"/>
  <c r="I30" i="4"/>
  <c r="H30" i="4" s="1"/>
  <c r="Q12" i="14" s="1"/>
  <c r="J7" i="14"/>
  <c r="E6" i="12"/>
  <c r="G30" i="21"/>
  <c r="J45" i="21"/>
  <c r="F37" i="9"/>
  <c r="K4" i="14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I4" i="6" s="1"/>
  <c r="H15" i="26" s="1"/>
  <c r="D30" i="21"/>
  <c r="J30" i="21"/>
  <c r="J32" i="8"/>
  <c r="H16" i="25"/>
  <c r="E45" i="21"/>
  <c r="P12" i="14"/>
  <c r="H30" i="10"/>
  <c r="G45" i="21"/>
  <c r="F45" i="21"/>
  <c r="G15" i="26"/>
  <c r="H15" i="4"/>
  <c r="L4" i="14" s="1"/>
  <c r="K22" i="25"/>
  <c r="G16" i="25"/>
  <c r="D41" i="21"/>
  <c r="F7" i="14"/>
  <c r="H7" i="14" s="1"/>
  <c r="I7" i="14" s="1"/>
  <c r="I44" i="21"/>
  <c r="I43" i="21"/>
  <c r="I42" i="21"/>
  <c r="I41" i="21"/>
  <c r="I30" i="21" l="1"/>
  <c r="L15" i="26"/>
  <c r="L7" i="14"/>
  <c r="K15" i="6"/>
  <c r="M29" i="18"/>
  <c r="G18" i="4"/>
  <c r="D36" i="21"/>
  <c r="N4" i="14"/>
  <c r="L34" i="1"/>
  <c r="N34" i="1" s="1"/>
  <c r="R12" i="14"/>
  <c r="L22" i="25"/>
  <c r="M22" i="25" s="1"/>
  <c r="L28" i="1"/>
  <c r="I36" i="21"/>
  <c r="C6" i="19"/>
  <c r="F4" i="19"/>
  <c r="F6" i="19" s="1"/>
  <c r="H4" i="13"/>
  <c r="J18" i="10"/>
  <c r="H4" i="10"/>
  <c r="H21" i="26" l="1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K26" i="8"/>
  <c r="G4" i="5"/>
  <c r="H4" i="5" s="1"/>
  <c r="I15" i="6"/>
  <c r="G16" i="27"/>
  <c r="F4" i="9"/>
  <c r="H4" i="9" s="1"/>
  <c r="I16" i="27" s="1"/>
  <c r="G33" i="9"/>
  <c r="I4" i="5"/>
  <c r="H5" i="21"/>
  <c r="H4" i="4"/>
  <c r="L26" i="8" l="1"/>
  <c r="H33" i="9"/>
  <c r="I33" i="9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<sst xmlns="http://schemas.openxmlformats.org/spreadsheetml/2006/main" count="793" uniqueCount="299">
  <si>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</si>
  <si>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</si>
  <si>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</si>
  <si>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</si>
  <si>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</si>
  <si>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</si>
  <si>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</si>
  <si>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</si>
  <si>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</si>
  <si>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</si>
  <si>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</si>
  <si>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</si>
  <si>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</si>
  <si>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</si>
  <si>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</si>
  <si>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</si>
  <si>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</si>
  <si>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</si>
  <si>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</si>
  <si>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</si>
  <si>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</si>
  <si>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</si>
  <si>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</si>
  <si>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</si>
  <si>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</si>
  <si>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</si>
  <si>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</si>
  <si>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</si>
  <si>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</si>
  <si>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</si>
  <si>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</si>
  <si>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</si>
  <si>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</si>
  <si>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</si>
  <si>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</si>
  <si>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</si>
  <si>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</si>
  <si>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</si>
  <si>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</si>
  <si>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</si>
  <si>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</si>
  <si>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</si>
  <si>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</si>
  <si>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</si>
  <si>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</si>
  <si>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</si>
  <si>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</si>
  <si>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</si>
  <si>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</si>
  <si>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</si>
  <si>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</si>
  <si>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</si>
  <si>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</si>
  <si>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</si>
  <si>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</si>
  <si>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</si>
  <si>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</si>
  <si>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</si>
  <si>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</si>
  <si>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</si>
  <si>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</si>
  <si>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</si>
  <si>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</si>
  <si>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</si>
  <si>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</si>
  <si>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</si>
  <si>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</si>
  <si>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</si>
  <si>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</si>
  <si>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</si>
  <si>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</si>
  <si>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</si>
  <si>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</si>
  <si>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</si>
  <si>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</si>
  <si>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</si>
  <si>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</si>
  <si>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</si>
  <si>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</si>
  <si>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</si>
  <si>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</si>
  <si>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</si>
  <si>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</si>
  <si>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</si>
  <si>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</si>
  <si>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</si>
  <si>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</si>
  <si>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</si>
  <si>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</si>
  <si>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</si>
  <si>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</si>
  <si>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</si>
  <si>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</si>
  <si>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</si>
  <si>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</si>
  <si>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</si>
  <si>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</si>
  <si>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</si>
  <si>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</si>
  <si>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</si>
  <si>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</si>
  <si>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</si>
  <si>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</si>
  <si>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</si>
  <si>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</si>
  <si>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</si>
  <si>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</si>
  <si>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</si>
  <si>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</si>
  <si>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</si>
  <si>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</si>
  <si>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</si>
  <si>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</si>
  <si>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</si>
  <si>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</si>
  <si>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</si>
  <si>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</si>
  <si>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</si>
  <si>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</si>
  <si>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</si>
  <si>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</si>
  <si>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</si>
  <si>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</si>
  <si>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</si>
  <si>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</si>
  <si>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</si>
  <si>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</si>
  <si>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</si>
  <si>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</si>
  <si>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</si>
  <si>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</si>
  <si>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</si>
  <si>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</si>
  <si>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</si>
  <si>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</si>
  <si>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</si>
  <si>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</si>
  <si>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</si>
  <si>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</si>
  <si>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</si>
  <si>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</si>
  <si>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</si>
  <si>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</si>
  <si>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</si>
  <si>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</si>
  <si>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</si>
  <si>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</si>
  <si>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</si>
  <si>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</si>
  <si>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</si>
  <si>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</si>
  <si>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</si>
  <si>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</si>
  <si>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</si>
  <si>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</si>
  <si>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</si>
  <si>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</si>
  <si>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</si>
  <si>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</si>
  <si>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</si>
  <si>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</si>
  <si>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</si>
  <si>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</si>
  <si>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</si>
  <si>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</si>
  <si>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</si>
  <si>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</si>
  <si>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</si>
  <si>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</si>
  <si>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</si>
  <si>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</si>
  <si>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</si>
  <si>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</si>
  <si>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</si>
  <si>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</si>
  <si>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</si>
  <si>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</si>
  <si>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</si>
  <si>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</si>
  <si>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</si>
  <si>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</si>
  <si>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</si>
  <si>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</si>
  <si>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</si>
  <si>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</si>
  <si>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</si>
  <si>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</si>
  <si>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</si>
  <si>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</si>
  <si>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</si>
  <si>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</si>
  <si>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</si>
  <si>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</si>
  <si>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</si>
  <si>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</si>
  <si>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</si>
  <si>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</si>
  <si>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</si>
  <si>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</si>
  <si>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</si>
  <si>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</si>
  <si>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</si>
  <si>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</si>
  <si>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</si>
  <si>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</si>
  <si>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</si>
  <si>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</si>
  <si>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</si>
  <si>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</si>
  <si>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</si>
  <si>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</si>
  <si>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</si>
  <si>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</si>
  <si>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</si>
  <si>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</si>
  <si>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</si>
  <si>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</si>
  <si>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</si>
  <si>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</si>
  <si>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</si>
  <si>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</si>
  <si>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</si>
  <si>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</si>
  <si>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</si>
  <si>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</si>
  <si>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</si>
  <si>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</si>
  <si>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</si>
  <si>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</si>
  <si>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</si>
  <si>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</si>
  <si>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</si>
  <si>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</si>
  <si>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</si>
  <si>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</si>
  <si>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</si>
  <si>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</si>
  <si>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</si>
  <si>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</si>
  <si>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</si>
  <si>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</si>
  <si>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</si>
  <si>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</si>
  <si>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</si>
  <si>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</si>
  <si>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</si>
  <si>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</si>
  <si>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</si>
  <si>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</si>
  <si>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</si>
  <si>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</si>
  <si>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</si>
  <si>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</si>
  <si>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</si>
  <si>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</si>
  <si>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</si>
  <si>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</si>
  <si>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</si>
  <si>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</si>
  <si>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</si>
  <si>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</si>
  <si>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</si>
  <si>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</si>
  <si>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</si>
  <si>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</si>
  <si>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</si>
  <si>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</si>
  <si>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</si>
  <si>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</si>
  <si>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</si>
  <si>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</si>
  <si>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</si>
  <si>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</si>
  <si>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</si>
  <si>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</si>
  <si>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</si>
  <si>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</si>
  <si>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Adj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</si>
  <si>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</si>
  <si>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</si>
  <si>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</si>
  <si>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</si>
  <si>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</si>
  <si>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</si>
  <si>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</si>
  <si>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</si>
  <si>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</si>
  <si>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</si>
  <si>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MS .14</t>
  </si>
  <si>
    <t>2014-15IPSF/City/BB</t>
  </si>
  <si>
    <t>14-15 FTE</t>
  </si>
  <si>
    <t>PHS</t>
  </si>
  <si>
    <t>MS .12</t>
  </si>
  <si>
    <t xml:space="preserve">AP Formula adjusted for 2016/17 school year, so all HSs get 3 AP. If they are entitled to less they do not get a deduciton. If they are entitled to more they get additonal FTE. </t>
  </si>
  <si>
    <t>2016/17 - took H Geom section off - they used to get a .2 FTE but no more</t>
  </si>
  <si>
    <t>Newcomers</t>
  </si>
  <si>
    <t>2018/19</t>
  </si>
  <si>
    <t>Previous staffing rations for MS/HS - was 31</t>
  </si>
  <si>
    <t>SDC/ELL/Newcomers/IPSF-CITY-BB  updated 2/28/20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</si>
</sst>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0"/>
      <color rgb="FF00B05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79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0" fontId="7" fillId="0" borderId="43" xfId="0" applyFont="1" applyBorder="1" applyAlignment="1" applyProtection="1"/>
    <xf numFmtId="0" fontId="7" fillId="0" borderId="20" xfId="0" applyFont="1" applyBorder="1" applyAlignment="1" applyProtection="1">
      <alignment horizontal="center"/>
    </xf>
    <xf numFmtId="169" fontId="0" fillId="0" borderId="45" xfId="0" applyNumberFormat="1" applyBorder="1" applyProtection="1"/>
    <xf numFmtId="0" fontId="0" fillId="0" borderId="20" xfId="0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11" xfId="0" applyNumberFormat="1" applyFont="1" applyBorder="1" applyAlignment="1" applyProtection="1">
      <alignment horizontal="center" vertical="center"/>
    </xf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0" fontId="57" fillId="7" borderId="50" xfId="10" applyFont="1" applyFill="1" applyBorder="1" applyProtection="1">
      <protection locked="0"/>
    </xf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10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14" fontId="7" fillId="8" borderId="54" xfId="0" applyNumberFormat="1" applyFont="1" applyFill="1" applyBorder="1" applyProtection="1"/>
    <xf numFmtId="41" fontId="58" fillId="0" borderId="0" xfId="0" applyNumberFormat="1" applyFont="1"/>
    <xf numFmtId="0" fontId="59" fillId="0" borderId="0" xfId="0" applyFont="1"/>
    <xf numFmtId="0" fontId="0" fillId="41" borderId="5" xfId="0" applyFill="1" applyBorder="1"/>
    <xf numFmtId="0" fontId="0" fillId="41" borderId="6" xfId="0" applyFill="1" applyBorder="1"/>
    <xf numFmtId="0" fontId="0" fillId="41" borderId="9" xfId="0" applyFill="1" applyBorder="1"/>
    <xf numFmtId="0" fontId="0" fillId="41" borderId="8" xfId="0" applyFill="1" applyBorder="1"/>
    <xf numFmtId="0" fontId="0" fillId="41" borderId="3" xfId="0" applyFill="1" applyBorder="1"/>
    <xf numFmtId="0" fontId="5" fillId="41" borderId="3" xfId="0" applyFont="1" applyFill="1" applyBorder="1" applyAlignment="1">
      <alignment horizontal="right"/>
    </xf>
    <xf numFmtId="165" fontId="18" fillId="41" borderId="3" xfId="0" applyNumberFormat="1" applyFont="1" applyFill="1" applyBorder="1"/>
    <xf numFmtId="0" fontId="5" fillId="41" borderId="11" xfId="0" applyFont="1" applyFill="1" applyBorder="1"/>
    <xf numFmtId="0" fontId="60" fillId="0" borderId="0" xfId="0" applyFont="1" applyFill="1" applyBorder="1" applyAlignment="1" applyProtection="1">
      <alignment horizontal="center"/>
    </xf>
    <xf numFmtId="1" fontId="60" fillId="7" borderId="50" xfId="7" applyNumberFormat="1" applyFont="1" applyFill="1" applyBorder="1" applyProtection="1">
      <protection locked="0"/>
    </xf>
    <xf numFmtId="1" fontId="60" fillId="7" borderId="67" xfId="7" applyNumberFormat="1" applyFont="1" applyFill="1" applyBorder="1" applyProtection="1">
      <protection locked="0"/>
    </xf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34" fillId="0" borderId="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0" fillId="0" borderId="0" xfId="0" applyFont="1" applyFill="1" applyBorder="1" applyAlignment="1" applyProtection="1">
      <alignment horizontal="left"/>
    </xf>
    <xf numFmtId="2" fontId="60" fillId="7" borderId="50" xfId="7" applyNumberFormat="1" applyFont="1" applyFill="1" applyBorder="1" applyProtection="1">
      <protection locked="0"/>
    </xf>
    <xf numFmtId="2" fontId="60" fillId="7" borderId="67" xfId="7" applyNumberFormat="1" applyFont="1" applyFill="1" applyBorder="1" applyProtection="1">
      <protection locked="0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L51" sqref="L51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9" ht="13.5" thickBot="1" x14ac:dyDescent="0.25"/>
    <row r="3" spans="1:29" ht="5.25" customHeight="1" thickBo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</row>
    <row r="4" spans="1:29" s="351" customFormat="1" ht="18.75" thickBot="1" x14ac:dyDescent="0.3">
      <c r="A4" s="385" t="s">
        <v>203</v>
      </c>
      <c r="B4" s="491"/>
      <c r="C4" s="390"/>
      <c r="D4" s="390"/>
      <c r="E4" s="390"/>
      <c r="F4" s="390"/>
      <c r="G4" s="446"/>
      <c r="H4" s="446"/>
      <c r="I4" s="391"/>
      <c r="J4" s="391"/>
      <c r="K4" s="392"/>
      <c r="L4" s="392"/>
      <c r="M4" s="393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7" t="s">
        <v>202</v>
      </c>
      <c r="B5" s="492"/>
      <c r="C5" s="477"/>
      <c r="D5" s="620" t="s">
        <v>227</v>
      </c>
      <c r="E5" s="621"/>
      <c r="F5" s="621"/>
      <c r="G5" s="621"/>
      <c r="H5" s="622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58">
        <v>0</v>
      </c>
      <c r="E7" s="184"/>
      <c r="H7" s="184"/>
      <c r="J7" s="493" t="s">
        <v>82</v>
      </c>
      <c r="K7" s="458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58">
        <v>0</v>
      </c>
      <c r="E8" s="184"/>
      <c r="I8" s="495" t="s">
        <v>260</v>
      </c>
      <c r="J8" s="493" t="s">
        <v>4</v>
      </c>
      <c r="K8" s="458">
        <v>0</v>
      </c>
      <c r="M8" s="174"/>
    </row>
    <row r="9" spans="1:29" x14ac:dyDescent="0.2">
      <c r="A9" s="175">
        <v>2</v>
      </c>
      <c r="D9" s="459">
        <v>0</v>
      </c>
      <c r="E9" s="184"/>
      <c r="I9" s="184"/>
      <c r="J9" s="494" t="s">
        <v>16</v>
      </c>
      <c r="K9" s="458">
        <v>0</v>
      </c>
      <c r="M9" s="174"/>
    </row>
    <row r="10" spans="1:29" x14ac:dyDescent="0.2">
      <c r="A10" s="175">
        <v>3</v>
      </c>
      <c r="D10" s="459">
        <v>0</v>
      </c>
      <c r="E10" s="184"/>
      <c r="F10" s="424"/>
      <c r="G10" s="448"/>
      <c r="H10" s="202"/>
      <c r="I10" s="202"/>
      <c r="J10" s="184"/>
      <c r="K10" s="184"/>
      <c r="L10" s="184"/>
      <c r="M10" s="174"/>
    </row>
    <row r="11" spans="1:29" ht="12" customHeight="1" x14ac:dyDescent="0.2">
      <c r="A11" s="394">
        <v>4</v>
      </c>
      <c r="D11" s="459">
        <v>0</v>
      </c>
      <c r="E11" s="184"/>
      <c r="F11" s="424"/>
      <c r="G11" s="449"/>
      <c r="I11" s="202"/>
      <c r="J11" s="184"/>
      <c r="K11" s="184"/>
      <c r="L11" s="184"/>
      <c r="M11" s="174"/>
    </row>
    <row r="12" spans="1:29" x14ac:dyDescent="0.2">
      <c r="A12" s="394">
        <v>5</v>
      </c>
      <c r="D12" s="459">
        <v>0</v>
      </c>
      <c r="E12" s="184"/>
      <c r="F12" s="417"/>
      <c r="G12" s="381"/>
      <c r="I12" s="426"/>
      <c r="J12" s="184"/>
      <c r="K12" s="184"/>
      <c r="L12" s="184"/>
      <c r="M12" s="174"/>
    </row>
    <row r="13" spans="1:29" x14ac:dyDescent="0.2">
      <c r="A13" s="394">
        <v>6</v>
      </c>
      <c r="D13" s="459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4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389"/>
    </row>
    <row r="15" spans="1:29" ht="13.5" thickBot="1" x14ac:dyDescent="0.25">
      <c r="A15" s="175" t="s">
        <v>3</v>
      </c>
      <c r="D15" s="458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1</v>
      </c>
      <c r="M15" s="389"/>
    </row>
    <row r="16" spans="1:29" ht="13.5" thickBot="1" x14ac:dyDescent="0.25">
      <c r="A16" s="175" t="s">
        <v>74</v>
      </c>
      <c r="D16" s="468">
        <f>SUM(D14:D15)</f>
        <v>0</v>
      </c>
      <c r="E16" s="184"/>
      <c r="F16" s="184"/>
      <c r="G16" s="466">
        <f>AP!G4</f>
        <v>0</v>
      </c>
      <c r="H16" s="469">
        <f>'Elem Clerical'!J4</f>
        <v>1.75</v>
      </c>
      <c r="I16" s="469">
        <f>'Library Media'!H4</f>
        <v>1.25</v>
      </c>
      <c r="J16" s="470">
        <f>LAN!H4</f>
        <v>7000</v>
      </c>
      <c r="K16" s="471" t="s">
        <v>226</v>
      </c>
      <c r="L16" s="465">
        <f>ElemTeachers!H4</f>
        <v>0</v>
      </c>
      <c r="M16" s="404"/>
    </row>
    <row r="17" spans="1:15" ht="4.5" customHeight="1" thickBot="1" x14ac:dyDescent="0.25">
      <c r="A17" s="405"/>
      <c r="B17" s="406"/>
      <c r="C17" s="406"/>
      <c r="D17" s="406"/>
      <c r="E17" s="406"/>
      <c r="F17" s="406"/>
      <c r="G17" s="406"/>
      <c r="H17" s="406"/>
      <c r="I17" s="406"/>
      <c r="J17" s="406" t="e">
        <f>su</f>
        <v>#NAME?</v>
      </c>
      <c r="K17" s="406"/>
      <c r="L17" s="406"/>
      <c r="M17" s="407"/>
    </row>
    <row r="18" spans="1:15" ht="13.5" thickBot="1" x14ac:dyDescent="0.25"/>
    <row r="19" spans="1:15" ht="13.5" thickBot="1" x14ac:dyDescent="0.25">
      <c r="G19" s="624" t="s">
        <v>220</v>
      </c>
      <c r="H19" s="625"/>
      <c r="I19" s="625"/>
      <c r="J19" s="625"/>
      <c r="K19" s="625"/>
      <c r="L19" s="626"/>
    </row>
    <row r="20" spans="1:15" x14ac:dyDescent="0.2">
      <c r="G20" s="520" t="s">
        <v>221</v>
      </c>
      <c r="H20" s="500" t="s">
        <v>262</v>
      </c>
      <c r="I20" s="500" t="s">
        <v>263</v>
      </c>
      <c r="J20" s="501" t="s">
        <v>264</v>
      </c>
      <c r="K20" s="501" t="s">
        <v>85</v>
      </c>
      <c r="L20" s="521" t="s">
        <v>5</v>
      </c>
    </row>
    <row r="21" spans="1:15" ht="13.5" thickBot="1" x14ac:dyDescent="0.25">
      <c r="G21" s="461">
        <f>ElemTeachers!C4</f>
        <v>0</v>
      </c>
      <c r="H21" s="462">
        <f>ElemTeachers!D4</f>
        <v>0</v>
      </c>
      <c r="I21" s="462">
        <f>ElemTeachers!E4</f>
        <v>0</v>
      </c>
      <c r="J21" s="485">
        <f>ElemTeachers!F4</f>
        <v>0</v>
      </c>
      <c r="K21" s="462">
        <f>ElemTeachers!G4</f>
        <v>0</v>
      </c>
      <c r="L21" s="463">
        <f>SUM(G21:K21)</f>
        <v>0</v>
      </c>
    </row>
    <row r="23" spans="1:15" ht="13.5" thickBot="1" x14ac:dyDescent="0.25">
      <c r="A23" s="489" t="s">
        <v>229</v>
      </c>
    </row>
    <row r="24" spans="1:15" ht="13.5" thickBot="1" x14ac:dyDescent="0.25">
      <c r="K24" s="525" t="s">
        <v>268</v>
      </c>
      <c r="L24" s="530" t="s">
        <v>289</v>
      </c>
    </row>
    <row r="25" spans="1:15" ht="13.5" thickBot="1" x14ac:dyDescent="0.25">
      <c r="F25" s="597" t="s">
        <v>249</v>
      </c>
      <c r="G25" s="598"/>
      <c r="H25" s="595" t="s">
        <v>82</v>
      </c>
      <c r="I25" s="595" t="s">
        <v>4</v>
      </c>
      <c r="J25" s="589" t="s">
        <v>16</v>
      </c>
      <c r="K25" s="591" t="s">
        <v>267</v>
      </c>
      <c r="L25" s="524"/>
      <c r="M25" s="524"/>
      <c r="N25" s="524"/>
      <c r="O25" s="524"/>
    </row>
    <row r="26" spans="1:15" x14ac:dyDescent="0.2">
      <c r="F26" s="590" t="s">
        <v>230</v>
      </c>
      <c r="G26" s="586"/>
      <c r="H26" s="587">
        <v>0</v>
      </c>
      <c r="I26" s="587">
        <v>155</v>
      </c>
      <c r="J26" s="587"/>
      <c r="K26" s="587">
        <v>87.099487507988343</v>
      </c>
    </row>
    <row r="27" spans="1:15" x14ac:dyDescent="0.2">
      <c r="F27" s="596" t="s">
        <v>231</v>
      </c>
      <c r="G27" s="583"/>
      <c r="H27" s="587">
        <v>4</v>
      </c>
      <c r="I27" s="587">
        <v>85</v>
      </c>
      <c r="J27" s="587"/>
      <c r="K27" s="587">
        <v>50.469997070901535</v>
      </c>
    </row>
    <row r="28" spans="1:15" x14ac:dyDescent="0.2">
      <c r="F28" s="596" t="s">
        <v>219</v>
      </c>
      <c r="G28" s="583"/>
      <c r="H28" s="587">
        <v>2</v>
      </c>
      <c r="I28" s="587">
        <v>117</v>
      </c>
      <c r="J28" s="587"/>
      <c r="K28" s="587">
        <v>63.95548647446337</v>
      </c>
      <c r="L28" s="523"/>
    </row>
    <row r="29" spans="1:15" x14ac:dyDescent="0.2">
      <c r="F29" s="596" t="s">
        <v>232</v>
      </c>
      <c r="G29" s="583"/>
      <c r="H29" s="587">
        <v>19</v>
      </c>
      <c r="I29" s="587">
        <v>167</v>
      </c>
      <c r="J29" s="587"/>
      <c r="K29" s="587">
        <v>82.621353407937818</v>
      </c>
    </row>
    <row r="30" spans="1:15" x14ac:dyDescent="0.2">
      <c r="F30" s="596" t="s">
        <v>233</v>
      </c>
      <c r="G30" s="583"/>
      <c r="H30" s="587">
        <v>9</v>
      </c>
      <c r="I30" s="587">
        <v>228</v>
      </c>
      <c r="J30" s="587">
        <v>79</v>
      </c>
      <c r="K30" s="587">
        <v>86.498875670003272</v>
      </c>
    </row>
    <row r="31" spans="1:15" x14ac:dyDescent="0.2">
      <c r="F31" s="596" t="s">
        <v>234</v>
      </c>
      <c r="G31" s="583"/>
      <c r="H31" s="587">
        <v>1</v>
      </c>
      <c r="I31" s="587">
        <v>332</v>
      </c>
      <c r="J31" s="587">
        <v>85</v>
      </c>
      <c r="K31" s="587">
        <v>91.773756957191381</v>
      </c>
    </row>
    <row r="32" spans="1:15" x14ac:dyDescent="0.2">
      <c r="F32" s="596" t="s">
        <v>285</v>
      </c>
      <c r="G32" s="583"/>
      <c r="H32" s="587">
        <v>19</v>
      </c>
      <c r="I32" s="587">
        <v>179</v>
      </c>
      <c r="J32" s="587"/>
      <c r="K32" s="587">
        <v>70.457014408228204</v>
      </c>
    </row>
    <row r="33" spans="6:12" x14ac:dyDescent="0.2">
      <c r="F33" s="596" t="s">
        <v>235</v>
      </c>
      <c r="G33" s="583"/>
      <c r="H33" s="587">
        <v>0</v>
      </c>
      <c r="I33" s="587">
        <v>143</v>
      </c>
      <c r="J33" s="587"/>
      <c r="K33" s="587">
        <v>71.972250282557312</v>
      </c>
    </row>
    <row r="34" spans="6:12" x14ac:dyDescent="0.2">
      <c r="F34" s="596" t="s">
        <v>236</v>
      </c>
      <c r="G34" s="583"/>
      <c r="H34" s="587">
        <v>0</v>
      </c>
      <c r="I34" s="587">
        <v>96</v>
      </c>
      <c r="J34" s="587"/>
      <c r="K34" s="587">
        <v>66.368015897920046</v>
      </c>
    </row>
    <row r="35" spans="6:12" x14ac:dyDescent="0.2">
      <c r="F35" s="596" t="s">
        <v>238</v>
      </c>
      <c r="G35" s="583"/>
      <c r="H35" s="587">
        <v>16</v>
      </c>
      <c r="I35" s="587">
        <v>91</v>
      </c>
      <c r="J35" s="587"/>
      <c r="K35" s="587">
        <v>55.566435239449326</v>
      </c>
    </row>
    <row r="36" spans="6:12" x14ac:dyDescent="0.2">
      <c r="F36" s="596" t="s">
        <v>239</v>
      </c>
      <c r="G36" s="583"/>
      <c r="H36" s="587">
        <v>27</v>
      </c>
      <c r="I36" s="587">
        <v>128</v>
      </c>
      <c r="J36" s="587"/>
      <c r="K36" s="587">
        <v>72.18372653080003</v>
      </c>
    </row>
    <row r="37" spans="6:12" x14ac:dyDescent="0.2">
      <c r="F37" s="593" t="s">
        <v>240</v>
      </c>
      <c r="G37" s="582"/>
      <c r="H37" s="587">
        <v>0</v>
      </c>
      <c r="I37" s="587">
        <v>141</v>
      </c>
      <c r="J37" s="587"/>
      <c r="K37" s="587">
        <v>78.126612307262178</v>
      </c>
    </row>
    <row r="38" spans="6:12" x14ac:dyDescent="0.2">
      <c r="F38" s="596" t="s">
        <v>241</v>
      </c>
      <c r="G38" s="583"/>
      <c r="H38" s="587">
        <v>21</v>
      </c>
      <c r="I38" s="587">
        <v>241</v>
      </c>
      <c r="J38" s="587"/>
      <c r="K38" s="587">
        <v>94.989618787443646</v>
      </c>
    </row>
    <row r="39" spans="6:12" x14ac:dyDescent="0.2">
      <c r="F39" s="585" t="s">
        <v>212</v>
      </c>
      <c r="G39" s="594"/>
      <c r="H39" s="587">
        <v>0</v>
      </c>
      <c r="I39" s="587">
        <v>217</v>
      </c>
      <c r="J39" s="587"/>
      <c r="K39" s="587">
        <v>73.800955740301873</v>
      </c>
      <c r="L39" s="179" t="s">
        <v>288</v>
      </c>
    </row>
    <row r="40" spans="6:12" x14ac:dyDescent="0.2">
      <c r="F40" s="585" t="s">
        <v>286</v>
      </c>
      <c r="G40" s="594"/>
      <c r="H40" s="587">
        <v>4</v>
      </c>
      <c r="I40" s="587">
        <v>77</v>
      </c>
      <c r="J40" s="587"/>
      <c r="K40" s="587">
        <v>26.005508829566466</v>
      </c>
    </row>
    <row r="41" spans="6:12" x14ac:dyDescent="0.2">
      <c r="F41" s="596" t="s">
        <v>242</v>
      </c>
      <c r="G41" s="583"/>
      <c r="H41" s="587">
        <v>4</v>
      </c>
      <c r="I41" s="587">
        <v>115</v>
      </c>
      <c r="J41" s="587"/>
      <c r="K41" s="587">
        <v>64.327834191932766</v>
      </c>
    </row>
    <row r="42" spans="6:12" x14ac:dyDescent="0.2">
      <c r="F42" s="596" t="s">
        <v>243</v>
      </c>
      <c r="G42" s="583"/>
      <c r="H42" s="587">
        <v>1</v>
      </c>
      <c r="I42" s="587">
        <v>127</v>
      </c>
      <c r="J42" s="587"/>
      <c r="K42" s="587">
        <v>70.905570746968053</v>
      </c>
    </row>
    <row r="43" spans="6:12" x14ac:dyDescent="0.2">
      <c r="F43" s="596" t="s">
        <v>244</v>
      </c>
      <c r="G43" s="583"/>
      <c r="H43" s="587">
        <v>0</v>
      </c>
      <c r="I43" s="587">
        <v>91</v>
      </c>
      <c r="J43" s="587"/>
      <c r="K43" s="587">
        <v>58.740568551216306</v>
      </c>
    </row>
    <row r="44" spans="6:12" x14ac:dyDescent="0.2">
      <c r="F44" s="581" t="s">
        <v>265</v>
      </c>
      <c r="G44" s="580"/>
      <c r="H44" s="587">
        <v>0</v>
      </c>
      <c r="I44" s="587">
        <v>262</v>
      </c>
      <c r="J44" s="587"/>
      <c r="K44" s="587">
        <v>117.85408772539481</v>
      </c>
    </row>
    <row r="45" spans="6:12" x14ac:dyDescent="0.2">
      <c r="F45" s="596" t="s">
        <v>245</v>
      </c>
      <c r="G45" s="583"/>
      <c r="H45" s="587">
        <v>0</v>
      </c>
      <c r="I45" s="587">
        <v>193</v>
      </c>
      <c r="J45" s="587"/>
      <c r="K45" s="587">
        <v>97.596655715222226</v>
      </c>
    </row>
    <row r="46" spans="6:12" x14ac:dyDescent="0.2">
      <c r="F46" s="596" t="s">
        <v>246</v>
      </c>
      <c r="G46" s="583"/>
      <c r="H46" s="587">
        <v>2</v>
      </c>
      <c r="I46" s="587">
        <v>237</v>
      </c>
      <c r="J46" s="587">
        <v>70</v>
      </c>
      <c r="K46" s="587">
        <v>63.075764574749471</v>
      </c>
    </row>
    <row r="47" spans="6:12" x14ac:dyDescent="0.2">
      <c r="F47" s="596" t="s">
        <v>247</v>
      </c>
      <c r="G47" s="583"/>
      <c r="H47" s="587">
        <v>0</v>
      </c>
      <c r="I47" s="587">
        <v>84</v>
      </c>
      <c r="J47" s="587"/>
      <c r="K47" s="587">
        <v>65.351760269698957</v>
      </c>
      <c r="L47" s="603" t="s">
        <v>292</v>
      </c>
    </row>
    <row r="48" spans="6:12" x14ac:dyDescent="0.2">
      <c r="F48" s="596" t="s">
        <v>248</v>
      </c>
      <c r="G48" s="583"/>
      <c r="H48" s="587">
        <v>0</v>
      </c>
      <c r="I48" s="587">
        <v>144</v>
      </c>
      <c r="J48" s="587"/>
      <c r="K48" s="587">
        <v>80.352726709787049</v>
      </c>
    </row>
    <row r="49" spans="6:11" ht="13.5" thickBot="1" x14ac:dyDescent="0.25">
      <c r="F49" s="588" t="s">
        <v>237</v>
      </c>
      <c r="G49" s="579"/>
      <c r="H49" s="587">
        <v>0</v>
      </c>
      <c r="I49" s="587">
        <v>269</v>
      </c>
      <c r="J49" s="587"/>
      <c r="K49" s="587">
        <v>114.39999999999999</v>
      </c>
    </row>
  </sheetData>
  <protectedRanges>
    <protectedRange password="83AF" sqref="K7:K9 G10:G11" name="Range1_1_1"/>
    <protectedRange password="83AF" sqref="I26:J26 H26:H49" name="Range1_1_1_1"/>
    <protectedRange password="83AF" sqref="J27:J49" name="Range1_1_3"/>
    <protectedRange password="83AF" sqref="I27:I49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topLeftCell="A13" zoomScaleNormal="100" workbookViewId="0">
      <selection activeCell="H36" sqref="H36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7" width="7.5703125" style="202" bestFit="1" customWidth="1"/>
    <col min="8" max="9" width="8.7109375" style="202" customWidth="1"/>
    <col min="10" max="10" width="8.7109375" style="202" bestFit="1" customWidth="1"/>
    <col min="11" max="11" width="10.5703125" style="202" customWidth="1"/>
    <col min="12" max="12" width="13.140625" style="202" customWidth="1"/>
    <col min="13" max="13" width="5.7109375" style="202" bestFit="1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6" ht="3.75" customHeight="1" thickBot="1" x14ac:dyDescent="0.4">
      <c r="A2" s="405"/>
      <c r="B2" s="406"/>
      <c r="C2" s="406"/>
      <c r="D2" s="406"/>
      <c r="E2" s="406"/>
      <c r="F2" s="406"/>
      <c r="G2" s="406"/>
      <c r="H2" s="406"/>
      <c r="I2" s="406"/>
      <c r="J2" s="406" t="e">
        <f>su</f>
        <v>#NAME?</v>
      </c>
      <c r="K2" s="406"/>
      <c r="L2" s="406"/>
      <c r="M2" s="407"/>
      <c r="N2" s="628" t="s">
        <v>228</v>
      </c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</row>
    <row r="3" spans="1:26" s="221" customFormat="1" ht="18.75" thickBot="1" x14ac:dyDescent="0.3">
      <c r="A3" s="385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7" t="s">
        <v>202</v>
      </c>
      <c r="B4" s="492"/>
      <c r="C4" s="477"/>
      <c r="D4" s="620" t="s">
        <v>227</v>
      </c>
      <c r="E4" s="621"/>
      <c r="F4" s="621"/>
      <c r="G4" s="621"/>
      <c r="H4" s="622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88"/>
      <c r="M5" s="398"/>
    </row>
    <row r="6" spans="1:26" x14ac:dyDescent="0.2">
      <c r="A6" s="175" t="s">
        <v>71</v>
      </c>
      <c r="B6" s="184"/>
      <c r="C6" s="184"/>
      <c r="D6" s="458">
        <v>0</v>
      </c>
      <c r="E6" s="184"/>
      <c r="H6" s="184"/>
      <c r="I6" s="184"/>
      <c r="J6" s="493" t="s">
        <v>82</v>
      </c>
      <c r="K6" s="458">
        <v>0</v>
      </c>
      <c r="M6" s="174"/>
    </row>
    <row r="7" spans="1:26" x14ac:dyDescent="0.2">
      <c r="A7" s="175" t="s">
        <v>72</v>
      </c>
      <c r="B7" s="184"/>
      <c r="C7" s="184"/>
      <c r="D7" s="458">
        <v>0</v>
      </c>
      <c r="E7" s="184"/>
      <c r="H7" s="490"/>
      <c r="I7" s="495" t="s">
        <v>260</v>
      </c>
      <c r="J7" s="493" t="s">
        <v>4</v>
      </c>
      <c r="K7" s="458">
        <v>0</v>
      </c>
      <c r="M7" s="174"/>
    </row>
    <row r="8" spans="1:26" x14ac:dyDescent="0.2">
      <c r="A8" s="175" t="s">
        <v>73</v>
      </c>
      <c r="B8" s="184"/>
      <c r="C8" s="184"/>
      <c r="D8" s="464">
        <f>SUM(D6:D7)</f>
        <v>0</v>
      </c>
      <c r="E8" s="184"/>
      <c r="H8" s="490"/>
      <c r="I8" s="184"/>
      <c r="J8" s="493" t="s">
        <v>16</v>
      </c>
      <c r="K8" s="458">
        <v>0</v>
      </c>
      <c r="M8" s="174"/>
    </row>
    <row r="9" spans="1:26" x14ac:dyDescent="0.2">
      <c r="A9" s="175" t="s">
        <v>3</v>
      </c>
      <c r="B9" s="352"/>
      <c r="C9" s="378"/>
      <c r="D9" s="458">
        <v>0</v>
      </c>
      <c r="E9" s="378"/>
      <c r="F9" s="417"/>
      <c r="H9" s="447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4">
        <f>SUM(D8:D9)</f>
        <v>0</v>
      </c>
      <c r="E10" s="352"/>
      <c r="F10" s="417"/>
      <c r="G10" s="450"/>
      <c r="H10" s="447"/>
      <c r="I10" s="447"/>
      <c r="J10" s="447"/>
      <c r="K10" s="176"/>
      <c r="L10" s="176"/>
      <c r="M10" s="395"/>
    </row>
    <row r="11" spans="1:26" x14ac:dyDescent="0.2">
      <c r="A11" s="396"/>
      <c r="B11" s="352"/>
      <c r="C11" s="352"/>
      <c r="D11" s="352"/>
      <c r="E11" s="352"/>
      <c r="F11" s="417"/>
      <c r="G11" s="381"/>
      <c r="H11" s="425"/>
      <c r="I11" s="426"/>
      <c r="J11" s="447"/>
      <c r="K11" s="176"/>
      <c r="L11" s="176"/>
      <c r="M11" s="395"/>
    </row>
    <row r="12" spans="1:26" x14ac:dyDescent="0.2">
      <c r="A12" s="396"/>
      <c r="B12" s="352"/>
      <c r="C12" s="352"/>
      <c r="D12" s="352"/>
      <c r="E12" s="352"/>
      <c r="F12" s="380"/>
      <c r="G12" s="381"/>
      <c r="H12" s="352"/>
      <c r="I12" s="352"/>
      <c r="J12" s="352"/>
      <c r="K12" s="176"/>
      <c r="L12" s="176"/>
      <c r="M12" s="395"/>
    </row>
    <row r="13" spans="1:26" x14ac:dyDescent="0.2">
      <c r="A13" s="396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7" t="s">
        <v>30</v>
      </c>
      <c r="K13" s="352" t="s">
        <v>31</v>
      </c>
      <c r="L13" s="352" t="s">
        <v>132</v>
      </c>
      <c r="M13" s="408" t="s">
        <v>135</v>
      </c>
    </row>
    <row r="14" spans="1:26" ht="13.5" thickBot="1" x14ac:dyDescent="0.25">
      <c r="A14" s="396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7" t="s">
        <v>112</v>
      </c>
      <c r="K14" s="352" t="s">
        <v>134</v>
      </c>
      <c r="L14" s="352" t="s">
        <v>270</v>
      </c>
      <c r="M14" s="408" t="s">
        <v>1</v>
      </c>
    </row>
    <row r="15" spans="1:26" ht="13.5" thickBot="1" x14ac:dyDescent="0.25">
      <c r="A15" s="396"/>
      <c r="B15" s="352"/>
      <c r="C15" s="352"/>
      <c r="D15" s="352"/>
      <c r="E15" s="352"/>
      <c r="F15" s="353"/>
      <c r="G15" s="486">
        <f>AP!G15</f>
        <v>1</v>
      </c>
      <c r="H15" s="469">
        <f>'MS Clerical'!I4</f>
        <v>2.8000000000000003</v>
      </c>
      <c r="I15" s="469">
        <f>'Library Media'!F21</f>
        <v>0</v>
      </c>
      <c r="J15" s="466">
        <f>LAN!H15</f>
        <v>8500</v>
      </c>
      <c r="K15" s="465" t="s">
        <v>226</v>
      </c>
      <c r="L15" s="465">
        <f>SecndryTeachers!K4</f>
        <v>0</v>
      </c>
      <c r="M15" s="465">
        <f>'MS Counselor'!E4</f>
        <v>1</v>
      </c>
    </row>
    <row r="16" spans="1:26" ht="4.5" customHeight="1" thickBot="1" x14ac:dyDescent="0.2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26" ht="13.5" thickBot="1" x14ac:dyDescent="0.25">
      <c r="J17" s="528" t="s">
        <v>271</v>
      </c>
    </row>
    <row r="18" spans="1:26" ht="13.5" thickBot="1" x14ac:dyDescent="0.25">
      <c r="G18" s="629" t="s">
        <v>220</v>
      </c>
      <c r="H18" s="630"/>
      <c r="I18" s="630"/>
      <c r="J18" s="631"/>
    </row>
    <row r="19" spans="1:26" ht="13.5" thickBot="1" x14ac:dyDescent="0.25">
      <c r="G19" s="532"/>
      <c r="H19" s="537" t="s">
        <v>28</v>
      </c>
      <c r="I19" s="537" t="s">
        <v>276</v>
      </c>
      <c r="J19" s="533"/>
      <c r="L19" s="528"/>
    </row>
    <row r="20" spans="1:26" ht="13.5" thickBot="1" x14ac:dyDescent="0.25">
      <c r="G20" s="534" t="s">
        <v>88</v>
      </c>
      <c r="H20" s="538" t="s">
        <v>222</v>
      </c>
      <c r="I20" s="539" t="s">
        <v>222</v>
      </c>
      <c r="J20" s="535" t="s">
        <v>5</v>
      </c>
    </row>
    <row r="21" spans="1:26" ht="13.5" thickBot="1" x14ac:dyDescent="0.25">
      <c r="G21" s="461">
        <f>SecndryTeachers!I4</f>
        <v>0</v>
      </c>
      <c r="H21" s="516">
        <f>SecndryTeachers!L4</f>
        <v>0</v>
      </c>
      <c r="I21" s="536">
        <f>SecndryTeachers!M4</f>
        <v>0</v>
      </c>
      <c r="J21" s="467">
        <f>SUM(G21:I21)</f>
        <v>0</v>
      </c>
    </row>
    <row r="23" spans="1:26" s="221" customFormat="1" ht="13.5" thickBot="1" x14ac:dyDescent="0.25">
      <c r="A23" s="489" t="s">
        <v>229</v>
      </c>
      <c r="L23" s="527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6" t="s">
        <v>287</v>
      </c>
    </row>
    <row r="25" spans="1:26" s="221" customFormat="1" x14ac:dyDescent="0.2">
      <c r="H25" s="592" t="s">
        <v>249</v>
      </c>
      <c r="I25" s="595" t="s">
        <v>82</v>
      </c>
      <c r="J25" s="595" t="s">
        <v>4</v>
      </c>
      <c r="K25" s="589" t="s">
        <v>295</v>
      </c>
      <c r="L25" s="606">
        <v>43889</v>
      </c>
      <c r="O25" s="220"/>
      <c r="P25" s="220"/>
      <c r="Q25" s="220"/>
      <c r="R25" s="220"/>
      <c r="S25" s="220"/>
      <c r="T25" s="220"/>
    </row>
    <row r="26" spans="1:26" s="559" customFormat="1" x14ac:dyDescent="0.2">
      <c r="H26" s="585" t="s">
        <v>280</v>
      </c>
      <c r="I26" s="618">
        <v>5</v>
      </c>
      <c r="J26" s="618">
        <v>145</v>
      </c>
      <c r="K26" s="618">
        <v>0</v>
      </c>
      <c r="L26" s="677">
        <v>0.36</v>
      </c>
      <c r="O26" s="558"/>
      <c r="P26" s="558"/>
      <c r="Q26" s="558"/>
      <c r="R26" s="558"/>
      <c r="S26" s="558"/>
      <c r="T26" s="558"/>
    </row>
    <row r="27" spans="1:26" s="221" customFormat="1" x14ac:dyDescent="0.2">
      <c r="H27" s="585" t="s">
        <v>254</v>
      </c>
      <c r="I27" s="618">
        <v>9</v>
      </c>
      <c r="J27" s="618">
        <v>103</v>
      </c>
      <c r="K27" s="618">
        <v>0</v>
      </c>
      <c r="L27" s="677">
        <v>0.23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5" t="s">
        <v>255</v>
      </c>
      <c r="I28" s="618">
        <v>9</v>
      </c>
      <c r="J28" s="618">
        <v>132</v>
      </c>
      <c r="K28" s="618">
        <v>20</v>
      </c>
      <c r="L28" s="677">
        <v>0.33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5" t="s">
        <v>256</v>
      </c>
      <c r="I29" s="618">
        <v>18</v>
      </c>
      <c r="J29" s="618">
        <v>142</v>
      </c>
      <c r="K29" s="618">
        <v>0</v>
      </c>
      <c r="L29" s="677">
        <v>0.35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5" t="s">
        <v>257</v>
      </c>
      <c r="I30" s="618">
        <v>11</v>
      </c>
      <c r="J30" s="618">
        <v>117</v>
      </c>
      <c r="K30" s="618">
        <v>0</v>
      </c>
      <c r="L30" s="677">
        <v>0.24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602" t="s">
        <v>274</v>
      </c>
      <c r="I31" s="619">
        <v>13</v>
      </c>
      <c r="J31" s="619">
        <v>90</v>
      </c>
      <c r="K31" s="619">
        <v>20</v>
      </c>
      <c r="L31" s="678">
        <v>0.2</v>
      </c>
      <c r="M31" s="559"/>
      <c r="O31" s="220"/>
      <c r="P31" s="220"/>
      <c r="Q31" s="220"/>
      <c r="R31" s="220"/>
      <c r="S31" s="220"/>
      <c r="T31" s="220"/>
    </row>
    <row r="32" spans="1:26" s="221" customFormat="1" ht="19.5" customHeight="1" x14ac:dyDescent="0.25">
      <c r="A32" s="421"/>
      <c r="B32" s="447"/>
      <c r="C32" s="447"/>
      <c r="D32" s="447"/>
      <c r="E32" s="447"/>
      <c r="F32" s="417"/>
      <c r="G32" s="381"/>
      <c r="H32" s="676" t="s">
        <v>298</v>
      </c>
      <c r="I32" s="617"/>
      <c r="J32" s="578"/>
      <c r="K32" s="558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27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6"/>
      <c r="B34" s="382"/>
      <c r="C34" s="382"/>
      <c r="D34" s="627"/>
      <c r="E34" s="627"/>
      <c r="F34" s="627"/>
      <c r="G34" s="627"/>
      <c r="H34" s="62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6"/>
      <c r="B35" s="382"/>
      <c r="C35" s="382"/>
      <c r="D35" s="383"/>
      <c r="E35" s="383"/>
      <c r="F35" s="383"/>
      <c r="G35" s="383"/>
      <c r="H35" s="383"/>
      <c r="I35" s="447"/>
      <c r="J35" s="447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2"/>
      <c r="B36" s="382"/>
      <c r="C36" s="382"/>
      <c r="D36" s="451"/>
      <c r="E36" s="383"/>
      <c r="F36" s="417"/>
      <c r="G36" s="202"/>
      <c r="H36" s="38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2"/>
      <c r="C37" s="382"/>
      <c r="D37" s="451"/>
      <c r="E37" s="383"/>
      <c r="F37" s="417"/>
      <c r="G37" s="202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2"/>
      <c r="C39" s="382"/>
      <c r="D39" s="202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2"/>
      <c r="C40" s="382"/>
      <c r="D40" s="451"/>
      <c r="E40" s="383"/>
      <c r="F40" s="417"/>
      <c r="G40" s="45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2"/>
      <c r="C41" s="382"/>
      <c r="D41" s="202"/>
      <c r="E41" s="383"/>
      <c r="F41" s="417"/>
      <c r="G41" s="381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6"/>
      <c r="B43" s="382"/>
      <c r="C43" s="382"/>
      <c r="D43" s="383"/>
      <c r="E43" s="383"/>
      <c r="G43" s="447"/>
      <c r="H43" s="447"/>
      <c r="I43" s="447"/>
      <c r="J43" s="447"/>
      <c r="K43" s="447"/>
      <c r="L43" s="447"/>
      <c r="M43" s="447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6"/>
      <c r="B44" s="382"/>
      <c r="C44" s="382"/>
      <c r="D44" s="383"/>
      <c r="E44" s="383"/>
      <c r="G44" s="447"/>
      <c r="H44" s="447"/>
      <c r="I44" s="447"/>
      <c r="J44" s="447"/>
      <c r="K44" s="447"/>
      <c r="L44" s="447"/>
      <c r="M44" s="447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6"/>
      <c r="B45" s="382"/>
      <c r="C45" s="382"/>
      <c r="D45" s="383"/>
      <c r="E45" s="383"/>
      <c r="G45" s="423"/>
      <c r="H45" s="447"/>
      <c r="I45" s="447"/>
      <c r="J45" s="447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5"/>
      <c r="B55" s="220"/>
      <c r="C55" s="221"/>
      <c r="D55" s="221"/>
      <c r="E55" s="221"/>
      <c r="F55" s="221"/>
      <c r="G55" s="447"/>
      <c r="H55" s="447"/>
      <c r="I55" s="447"/>
      <c r="J55" s="447"/>
      <c r="K55" s="221"/>
      <c r="L55" s="221"/>
      <c r="M55" s="221"/>
    </row>
    <row r="56" spans="1:13" ht="18" x14ac:dyDescent="0.25">
      <c r="A56" s="416"/>
      <c r="B56" s="382"/>
      <c r="C56" s="382"/>
      <c r="D56" s="627"/>
      <c r="E56" s="627"/>
      <c r="F56" s="627"/>
      <c r="G56" s="627"/>
      <c r="H56" s="627"/>
    </row>
    <row r="58" spans="1:13" x14ac:dyDescent="0.2">
      <c r="A58" s="220"/>
      <c r="D58" s="451"/>
      <c r="F58" s="424"/>
      <c r="G58" s="448"/>
    </row>
    <row r="59" spans="1:13" x14ac:dyDescent="0.2">
      <c r="A59" s="220"/>
      <c r="D59" s="451"/>
      <c r="F59" s="417"/>
      <c r="G59" s="448"/>
    </row>
    <row r="60" spans="1:13" x14ac:dyDescent="0.2">
      <c r="A60" s="220"/>
      <c r="D60" s="451"/>
      <c r="F60" s="424"/>
      <c r="G60" s="448"/>
    </row>
    <row r="61" spans="1:13" x14ac:dyDescent="0.2">
      <c r="A61" s="220"/>
      <c r="D61" s="451"/>
      <c r="F61" s="424"/>
      <c r="G61" s="448"/>
    </row>
    <row r="62" spans="1:13" x14ac:dyDescent="0.2">
      <c r="A62" s="220"/>
      <c r="D62" s="451"/>
      <c r="F62" s="424"/>
      <c r="G62" s="449"/>
    </row>
    <row r="63" spans="1:13" x14ac:dyDescent="0.2">
      <c r="A63" s="220"/>
      <c r="D63" s="451"/>
      <c r="F63" s="417"/>
      <c r="G63" s="381"/>
      <c r="H63" s="425"/>
      <c r="I63" s="426"/>
    </row>
    <row r="64" spans="1:13" x14ac:dyDescent="0.2">
      <c r="A64" s="220"/>
      <c r="D64" s="451"/>
    </row>
    <row r="65" spans="1:13" x14ac:dyDescent="0.2">
      <c r="A65" s="220"/>
      <c r="G65" s="447"/>
      <c r="H65" s="447"/>
      <c r="I65" s="447"/>
      <c r="J65" s="447"/>
      <c r="K65" s="447"/>
      <c r="L65" s="447"/>
      <c r="M65" s="447"/>
    </row>
    <row r="66" spans="1:13" x14ac:dyDescent="0.2">
      <c r="A66" s="220"/>
      <c r="D66" s="451"/>
      <c r="G66" s="447"/>
      <c r="H66" s="447"/>
      <c r="I66" s="447"/>
      <c r="J66" s="447"/>
      <c r="K66" s="447"/>
      <c r="L66" s="447"/>
      <c r="M66" s="447"/>
    </row>
    <row r="67" spans="1:13" x14ac:dyDescent="0.2">
      <c r="A67" s="220"/>
      <c r="G67" s="420"/>
      <c r="H67" s="427"/>
      <c r="I67" s="427"/>
      <c r="J67" s="428"/>
      <c r="K67" s="429"/>
      <c r="L67" s="419"/>
      <c r="M67" s="414"/>
    </row>
  </sheetData>
  <protectedRanges>
    <protectedRange password="83AF" sqref="G58:G62" name="Range1_1_1"/>
  </protectedRanges>
  <mergeCells count="6">
    <mergeCell ref="D56:H56"/>
    <mergeCell ref="D34:H34"/>
    <mergeCell ref="N2:Z2"/>
    <mergeCell ref="A1:M1"/>
    <mergeCell ref="D4:H4"/>
    <mergeCell ref="G18:J18"/>
  </mergeCells>
  <pageMargins left="0.25" right="0.25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D11" sqref="D11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8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2" ht="5.25" customHeight="1" thickBot="1" x14ac:dyDescent="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</row>
    <row r="3" spans="1:22" s="221" customFormat="1" ht="18" x14ac:dyDescent="0.25">
      <c r="A3" s="38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U3" s="202"/>
      <c r="V3" s="202"/>
    </row>
    <row r="4" spans="1:22" ht="6" customHeight="1" thickBot="1" x14ac:dyDescent="0.25">
      <c r="A4" s="388"/>
      <c r="M4" s="398"/>
    </row>
    <row r="5" spans="1:22" ht="20.25" customHeight="1" thickBot="1" x14ac:dyDescent="0.3">
      <c r="A5" s="484" t="s">
        <v>202</v>
      </c>
      <c r="B5" s="492"/>
      <c r="C5" s="477"/>
      <c r="D5" s="620" t="s">
        <v>227</v>
      </c>
      <c r="E5" s="621"/>
      <c r="F5" s="621"/>
      <c r="G5" s="621"/>
      <c r="H5" s="622"/>
      <c r="I5" s="353"/>
      <c r="J5" s="353"/>
      <c r="K5" s="353"/>
      <c r="L5" s="353"/>
      <c r="M5" s="177"/>
    </row>
    <row r="6" spans="1:22" x14ac:dyDescent="0.2">
      <c r="A6" s="388"/>
      <c r="M6" s="398"/>
    </row>
    <row r="7" spans="1:22" x14ac:dyDescent="0.2">
      <c r="A7" s="170">
        <v>8</v>
      </c>
      <c r="B7" s="184"/>
      <c r="C7" s="184"/>
      <c r="D7" s="458"/>
      <c r="E7" s="184"/>
      <c r="H7" s="184"/>
      <c r="I7" s="184"/>
      <c r="J7" s="493" t="s">
        <v>82</v>
      </c>
      <c r="K7" s="458">
        <v>0</v>
      </c>
      <c r="L7" s="184"/>
      <c r="M7" s="174"/>
    </row>
    <row r="8" spans="1:22" x14ac:dyDescent="0.2">
      <c r="A8" s="170">
        <v>9</v>
      </c>
      <c r="B8" s="184"/>
      <c r="C8" s="184"/>
      <c r="D8" s="458"/>
      <c r="E8" s="184"/>
      <c r="H8" s="490"/>
      <c r="I8" s="495" t="s">
        <v>260</v>
      </c>
      <c r="J8" s="493" t="s">
        <v>4</v>
      </c>
      <c r="K8" s="458">
        <v>0</v>
      </c>
      <c r="L8" s="184"/>
      <c r="M8" s="174"/>
    </row>
    <row r="9" spans="1:22" x14ac:dyDescent="0.2">
      <c r="A9" s="170">
        <v>10</v>
      </c>
      <c r="B9" s="184"/>
      <c r="C9" s="377" t="s">
        <v>114</v>
      </c>
      <c r="D9" s="458"/>
      <c r="E9" s="184"/>
      <c r="H9" s="490"/>
      <c r="I9" s="184"/>
      <c r="J9" s="493" t="s">
        <v>16</v>
      </c>
      <c r="K9" s="458">
        <v>0</v>
      </c>
      <c r="L9" s="184"/>
      <c r="M9" s="174"/>
    </row>
    <row r="10" spans="1:22" ht="12" customHeight="1" x14ac:dyDescent="0.2">
      <c r="A10" s="388">
        <v>11</v>
      </c>
      <c r="B10" s="184"/>
      <c r="C10" s="184"/>
      <c r="D10" s="458"/>
      <c r="E10" s="184"/>
      <c r="F10" s="417"/>
      <c r="J10" s="184"/>
      <c r="K10" s="184"/>
      <c r="L10" s="184"/>
      <c r="M10" s="174"/>
    </row>
    <row r="11" spans="1:22" x14ac:dyDescent="0.2">
      <c r="A11" s="388">
        <v>12</v>
      </c>
      <c r="B11" s="184"/>
      <c r="C11" s="184"/>
      <c r="D11" s="458"/>
      <c r="E11" s="184"/>
      <c r="F11" s="417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2">
        <f>SUM(D8:D11)</f>
        <v>0</v>
      </c>
      <c r="E12" s="184"/>
      <c r="F12" s="417"/>
      <c r="G12" s="381"/>
      <c r="H12" s="425"/>
      <c r="I12" s="426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58">
        <v>0</v>
      </c>
      <c r="E13" s="377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2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408" t="s">
        <v>135</v>
      </c>
    </row>
    <row r="15" spans="1:22" ht="13.5" thickBot="1" x14ac:dyDescent="0.25">
      <c r="A15" s="170"/>
      <c r="B15" s="184"/>
      <c r="C15" s="184"/>
      <c r="D15" s="376"/>
      <c r="E15" s="184"/>
      <c r="F15" s="184"/>
      <c r="G15" s="352" t="s">
        <v>1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272</v>
      </c>
      <c r="M15" s="408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3">
        <f>AP!G30</f>
        <v>0.4</v>
      </c>
      <c r="H16" s="473">
        <f>'HS Clerical'!G4</f>
        <v>8</v>
      </c>
      <c r="I16" s="473">
        <f>'Library Media'!F36</f>
        <v>0</v>
      </c>
      <c r="J16" s="474">
        <f>LAN!H29</f>
        <v>28000</v>
      </c>
      <c r="K16" s="475" t="s">
        <v>226</v>
      </c>
      <c r="L16" s="483">
        <f>SecndryTeachers!R12</f>
        <v>0</v>
      </c>
      <c r="M16" s="483">
        <f>'HS Counselor'!E5</f>
        <v>3</v>
      </c>
    </row>
    <row r="17" spans="1:20" ht="4.5" customHeight="1" thickBot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</row>
    <row r="18" spans="1:20" ht="18" x14ac:dyDescent="0.25">
      <c r="A18" s="416"/>
      <c r="B18" s="382"/>
      <c r="C18" s="382"/>
      <c r="D18" s="453"/>
      <c r="E18" s="453"/>
      <c r="F18" s="454" t="s">
        <v>225</v>
      </c>
      <c r="H18" s="453"/>
    </row>
    <row r="19" spans="1:20" ht="13.5" thickBot="1" x14ac:dyDescent="0.25">
      <c r="L19" s="440"/>
    </row>
    <row r="20" spans="1:20" x14ac:dyDescent="0.2">
      <c r="A20" s="220"/>
      <c r="D20" s="451"/>
      <c r="F20" s="629" t="s">
        <v>220</v>
      </c>
      <c r="G20" s="632"/>
      <c r="H20" s="632"/>
      <c r="I20" s="632"/>
      <c r="J20" s="632"/>
      <c r="K20" s="632"/>
      <c r="L20" s="632"/>
      <c r="M20" s="633"/>
    </row>
    <row r="21" spans="1:20" x14ac:dyDescent="0.2">
      <c r="A21" s="220"/>
      <c r="D21" s="451"/>
      <c r="F21" s="455" t="s">
        <v>88</v>
      </c>
      <c r="G21" s="447" t="s">
        <v>196</v>
      </c>
      <c r="H21" s="456" t="s">
        <v>176</v>
      </c>
      <c r="I21" s="352" t="s">
        <v>91</v>
      </c>
      <c r="J21" s="352" t="s">
        <v>121</v>
      </c>
      <c r="K21" s="352" t="s">
        <v>122</v>
      </c>
      <c r="L21" s="447" t="s">
        <v>197</v>
      </c>
      <c r="M21" s="457" t="s">
        <v>5</v>
      </c>
    </row>
    <row r="22" spans="1:20" ht="13.5" thickBot="1" x14ac:dyDescent="0.25">
      <c r="A22" s="220"/>
      <c r="F22" s="480">
        <f>SecndryTeachers!K12</f>
        <v>0</v>
      </c>
      <c r="G22" s="481">
        <f>SecndryTeachers!L12</f>
        <v>0</v>
      </c>
      <c r="H22" s="481">
        <f>SecndryTeachers!M12</f>
        <v>0</v>
      </c>
      <c r="I22" s="481">
        <f>SecndryTeachers!N12</f>
        <v>0</v>
      </c>
      <c r="J22" s="481">
        <f>SecndryTeachers!O12</f>
        <v>0</v>
      </c>
      <c r="K22" s="481">
        <f>SUM(F22:J22)</f>
        <v>0</v>
      </c>
      <c r="L22" s="481">
        <f>SecndryTeachers!Q12</f>
        <v>0</v>
      </c>
      <c r="M22" s="482">
        <f>SUM(K22:L22)</f>
        <v>0</v>
      </c>
    </row>
    <row r="23" spans="1:20" s="221" customFormat="1" x14ac:dyDescent="0.2">
      <c r="A23" s="220"/>
      <c r="B23" s="447"/>
      <c r="C23" s="418"/>
      <c r="D23" s="451"/>
      <c r="E23" s="418"/>
      <c r="F23" s="417"/>
      <c r="G23" s="202"/>
      <c r="H23" s="447"/>
    </row>
    <row r="24" spans="1:20" s="221" customFormat="1" x14ac:dyDescent="0.2">
      <c r="A24" s="489" t="s">
        <v>229</v>
      </c>
      <c r="B24" s="447"/>
      <c r="C24" s="447"/>
      <c r="D24" s="202"/>
      <c r="E24" s="447"/>
      <c r="F24" s="417"/>
      <c r="L24" s="528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489"/>
      <c r="B25" s="522"/>
      <c r="C25" s="522"/>
      <c r="D25" s="202"/>
      <c r="E25" s="522"/>
      <c r="F25" s="417"/>
      <c r="L25" s="528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89"/>
      <c r="B26" s="522"/>
      <c r="C26" s="522"/>
      <c r="D26" s="202"/>
      <c r="E26" s="522"/>
      <c r="F26" s="417"/>
      <c r="L26" s="527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7"/>
      <c r="B27" s="447"/>
      <c r="C27" s="447"/>
      <c r="D27" s="447"/>
      <c r="E27" s="447"/>
      <c r="F27" s="417"/>
      <c r="L27" s="526" t="s">
        <v>287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7"/>
      <c r="B28" s="447"/>
      <c r="C28" s="447"/>
      <c r="D28" s="447"/>
      <c r="E28" s="447"/>
      <c r="F28" s="417"/>
      <c r="H28" s="592" t="s">
        <v>249</v>
      </c>
      <c r="I28" s="595" t="s">
        <v>82</v>
      </c>
      <c r="J28" s="595" t="s">
        <v>4</v>
      </c>
      <c r="K28" s="589" t="s">
        <v>16</v>
      </c>
      <c r="L28" s="606">
        <v>42433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7"/>
      <c r="B29" s="447"/>
      <c r="C29" s="447"/>
      <c r="D29" s="447"/>
      <c r="E29" s="447"/>
      <c r="H29" s="585" t="s">
        <v>253</v>
      </c>
      <c r="I29" s="584">
        <v>21</v>
      </c>
      <c r="J29" s="584">
        <v>237</v>
      </c>
      <c r="K29" s="584">
        <v>27</v>
      </c>
      <c r="L29" s="604">
        <v>1</v>
      </c>
      <c r="M29" s="447"/>
      <c r="O29" s="220"/>
      <c r="P29" s="220"/>
      <c r="Q29" s="220"/>
      <c r="R29" s="220"/>
      <c r="S29" s="220"/>
      <c r="T29" s="220"/>
    </row>
    <row r="30" spans="1:20" s="221" customFormat="1" x14ac:dyDescent="0.2">
      <c r="A30" s="447"/>
      <c r="B30" s="447"/>
      <c r="C30" s="447"/>
      <c r="D30" s="447"/>
      <c r="E30" s="447"/>
      <c r="H30" s="585" t="s">
        <v>250</v>
      </c>
      <c r="I30" s="584">
        <v>25</v>
      </c>
      <c r="J30" s="584">
        <v>154</v>
      </c>
      <c r="K30" s="584"/>
      <c r="L30" s="604">
        <v>0.89</v>
      </c>
      <c r="M30" s="447"/>
      <c r="O30" s="220"/>
      <c r="P30" s="220"/>
      <c r="Q30" s="220"/>
      <c r="R30" s="220"/>
      <c r="S30" s="220"/>
      <c r="T30" s="220"/>
    </row>
    <row r="31" spans="1:20" s="559" customFormat="1" x14ac:dyDescent="0.2">
      <c r="A31" s="569"/>
      <c r="B31" s="569"/>
      <c r="C31" s="569"/>
      <c r="D31" s="569"/>
      <c r="E31" s="569"/>
      <c r="H31" s="585" t="s">
        <v>291</v>
      </c>
      <c r="I31" s="584"/>
      <c r="J31" s="584"/>
      <c r="K31" s="584"/>
      <c r="L31" s="604">
        <v>0.16</v>
      </c>
      <c r="M31" s="569"/>
      <c r="O31" s="558"/>
      <c r="P31" s="558"/>
      <c r="Q31" s="558"/>
      <c r="R31" s="558"/>
      <c r="S31" s="558"/>
      <c r="T31" s="558"/>
    </row>
    <row r="32" spans="1:20" s="221" customFormat="1" x14ac:dyDescent="0.2">
      <c r="A32" s="447"/>
      <c r="B32" s="447"/>
      <c r="C32" s="447"/>
      <c r="D32" s="447"/>
      <c r="E32" s="447"/>
      <c r="H32" s="585" t="s">
        <v>251</v>
      </c>
      <c r="I32" s="584">
        <v>24</v>
      </c>
      <c r="J32" s="584">
        <v>266</v>
      </c>
      <c r="K32" s="584">
        <v>34</v>
      </c>
      <c r="L32" s="604">
        <v>1.2</v>
      </c>
      <c r="M32" s="419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602" t="s">
        <v>252</v>
      </c>
      <c r="I33" s="584">
        <v>32</v>
      </c>
      <c r="J33" s="584">
        <v>204</v>
      </c>
      <c r="K33" s="584"/>
      <c r="L33" s="604">
        <v>1.07</v>
      </c>
      <c r="M33" s="202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1"/>
      <c r="B34" s="447"/>
      <c r="C34" s="447"/>
      <c r="D34" s="447"/>
      <c r="E34" s="447"/>
      <c r="F34" s="417"/>
      <c r="G34" s="381"/>
      <c r="H34" s="44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6"/>
      <c r="B36" s="382"/>
      <c r="C36" s="382"/>
      <c r="D36" s="627"/>
      <c r="E36" s="627"/>
      <c r="F36" s="627"/>
      <c r="G36" s="627"/>
      <c r="H36" s="627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6"/>
      <c r="B37" s="382"/>
      <c r="C37" s="382"/>
      <c r="D37" s="383"/>
      <c r="E37" s="383"/>
      <c r="F37" s="383"/>
      <c r="G37" s="383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2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2"/>
      <c r="C39" s="382"/>
      <c r="D39" s="451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2"/>
      <c r="C40" s="382"/>
      <c r="D40" s="451"/>
      <c r="E40" s="383"/>
      <c r="F40" s="417"/>
      <c r="G40" s="20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2"/>
      <c r="C41" s="382"/>
      <c r="D41" s="202"/>
      <c r="E41" s="383"/>
      <c r="F41" s="417"/>
      <c r="G41" s="202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2"/>
      <c r="C42" s="382"/>
      <c r="D42" s="451"/>
      <c r="E42" s="383"/>
      <c r="F42" s="417"/>
      <c r="G42" s="452"/>
      <c r="H42" s="383"/>
      <c r="I42" s="447"/>
      <c r="J42" s="447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2"/>
      <c r="C43" s="382"/>
      <c r="D43" s="202"/>
      <c r="E43" s="383"/>
      <c r="F43" s="417"/>
      <c r="G43" s="381"/>
      <c r="H43" s="383"/>
      <c r="I43" s="447"/>
      <c r="J43" s="447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6"/>
      <c r="B45" s="382"/>
      <c r="C45" s="382"/>
      <c r="D45" s="383"/>
      <c r="E45" s="383"/>
      <c r="G45" s="447"/>
      <c r="H45" s="447"/>
      <c r="I45" s="447"/>
      <c r="J45" s="447"/>
      <c r="K45" s="447"/>
      <c r="L45" s="447"/>
      <c r="M45" s="447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6"/>
      <c r="B46" s="382"/>
      <c r="C46" s="382"/>
      <c r="D46" s="383"/>
      <c r="E46" s="383"/>
      <c r="G46" s="447"/>
      <c r="H46" s="447"/>
      <c r="I46" s="447"/>
      <c r="J46" s="447"/>
      <c r="K46" s="447"/>
      <c r="L46" s="447"/>
      <c r="M46" s="447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6"/>
      <c r="B47" s="382"/>
      <c r="C47" s="382"/>
      <c r="D47" s="383"/>
      <c r="E47" s="383"/>
      <c r="G47" s="423"/>
      <c r="H47" s="447"/>
      <c r="I47" s="447"/>
      <c r="J47" s="447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5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6"/>
      <c r="B51" s="382"/>
      <c r="C51" s="382"/>
      <c r="D51" s="627"/>
      <c r="E51" s="627"/>
      <c r="F51" s="627"/>
      <c r="G51" s="627"/>
      <c r="H51" s="627"/>
      <c r="U51" s="202"/>
    </row>
    <row r="53" spans="1:21" x14ac:dyDescent="0.2">
      <c r="D53" s="451"/>
      <c r="F53" s="417"/>
      <c r="R53" s="384"/>
    </row>
    <row r="54" spans="1:21" x14ac:dyDescent="0.2">
      <c r="D54" s="451"/>
      <c r="F54" s="417"/>
    </row>
    <row r="55" spans="1:21" x14ac:dyDescent="0.2">
      <c r="C55" s="430"/>
      <c r="D55" s="451"/>
      <c r="F55" s="417"/>
    </row>
    <row r="56" spans="1:21" x14ac:dyDescent="0.2">
      <c r="D56" s="451"/>
      <c r="F56" s="417"/>
    </row>
    <row r="57" spans="1:21" x14ac:dyDescent="0.2">
      <c r="D57" s="451"/>
      <c r="F57" s="417"/>
      <c r="G57" s="221"/>
    </row>
    <row r="58" spans="1:21" x14ac:dyDescent="0.2">
      <c r="A58" s="220"/>
      <c r="D58" s="381"/>
      <c r="F58" s="417"/>
      <c r="G58" s="381"/>
    </row>
    <row r="59" spans="1:21" x14ac:dyDescent="0.2">
      <c r="A59" s="220"/>
      <c r="D59" s="451"/>
      <c r="E59" s="430"/>
    </row>
    <row r="60" spans="1:21" x14ac:dyDescent="0.2">
      <c r="A60" s="220"/>
      <c r="D60" s="381"/>
      <c r="G60" s="447"/>
      <c r="H60" s="447"/>
      <c r="I60" s="447"/>
      <c r="J60" s="447"/>
      <c r="K60" s="447"/>
      <c r="L60" s="447"/>
      <c r="M60" s="447"/>
    </row>
    <row r="61" spans="1:21" x14ac:dyDescent="0.2">
      <c r="D61" s="431"/>
      <c r="G61" s="447"/>
      <c r="H61" s="447"/>
      <c r="I61" s="447"/>
      <c r="J61" s="447"/>
      <c r="K61" s="447"/>
      <c r="L61" s="447"/>
      <c r="M61" s="447"/>
    </row>
    <row r="62" spans="1:21" x14ac:dyDescent="0.2">
      <c r="G62" s="429"/>
      <c r="H62" s="447"/>
      <c r="I62" s="447"/>
      <c r="J62" s="447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0"/>
  <sheetViews>
    <sheetView zoomScaleNormal="100" workbookViewId="0">
      <selection activeCell="D11" sqref="D11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8.140625" style="179" bestFit="1" customWidth="1"/>
    <col min="7" max="9" width="8.7109375" style="179" customWidth="1"/>
    <col min="10" max="10" width="8.7109375" style="179" bestFit="1" customWidth="1"/>
    <col min="11" max="12" width="8.7109375" style="179" customWidth="1"/>
    <col min="13" max="13" width="11.140625" style="179" bestFit="1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9" ht="5.25" customHeight="1" thickBo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/>
    </row>
    <row r="3" spans="1:29" s="351" customFormat="1" ht="18.75" thickBot="1" x14ac:dyDescent="0.3">
      <c r="A3" s="385" t="s">
        <v>207</v>
      </c>
      <c r="B3" s="491"/>
      <c r="C3" s="390"/>
      <c r="D3" s="390"/>
      <c r="E3" s="390"/>
      <c r="F3" s="390"/>
      <c r="G3" s="497"/>
      <c r="H3" s="497"/>
      <c r="I3" s="496"/>
      <c r="J3" s="496"/>
      <c r="K3" s="392"/>
      <c r="L3" s="392"/>
      <c r="M3" s="393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3" t="s">
        <v>202</v>
      </c>
      <c r="B4" s="382"/>
      <c r="C4" s="476"/>
      <c r="D4" s="620" t="s">
        <v>227</v>
      </c>
      <c r="E4" s="621"/>
      <c r="F4" s="621"/>
      <c r="G4" s="621"/>
      <c r="H4" s="622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4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88">
        <v>0</v>
      </c>
      <c r="E6" s="184"/>
      <c r="F6" s="184"/>
      <c r="G6" s="184"/>
      <c r="H6" s="184"/>
      <c r="I6" s="184"/>
      <c r="J6" s="494" t="s">
        <v>82</v>
      </c>
      <c r="K6" s="458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58">
        <v>0</v>
      </c>
      <c r="E7" s="184"/>
      <c r="F7" s="184"/>
      <c r="G7" s="184"/>
      <c r="H7" s="184"/>
      <c r="I7" s="495" t="s">
        <v>261</v>
      </c>
      <c r="J7" s="493" t="s">
        <v>4</v>
      </c>
      <c r="K7" s="458">
        <v>0</v>
      </c>
      <c r="L7" s="184"/>
      <c r="M7" s="174"/>
    </row>
    <row r="8" spans="1:29" x14ac:dyDescent="0.2">
      <c r="A8" s="175">
        <v>2</v>
      </c>
      <c r="D8" s="459">
        <v>0</v>
      </c>
      <c r="E8" s="184"/>
      <c r="F8" s="184"/>
      <c r="G8" s="184"/>
      <c r="H8" s="184"/>
      <c r="I8" s="184"/>
      <c r="J8" s="494" t="s">
        <v>16</v>
      </c>
      <c r="K8" s="458">
        <v>0</v>
      </c>
      <c r="L8" s="184"/>
      <c r="M8" s="174"/>
    </row>
    <row r="9" spans="1:29" x14ac:dyDescent="0.2">
      <c r="A9" s="175">
        <v>3</v>
      </c>
      <c r="D9" s="459">
        <v>0</v>
      </c>
      <c r="E9" s="184"/>
      <c r="F9" s="424"/>
      <c r="G9" s="448"/>
      <c r="H9" s="202"/>
      <c r="I9" s="202"/>
      <c r="J9" s="184"/>
      <c r="K9" s="184"/>
      <c r="L9" s="184"/>
      <c r="M9" s="174"/>
    </row>
    <row r="10" spans="1:29" ht="12" customHeight="1" x14ac:dyDescent="0.2">
      <c r="A10" s="394">
        <v>4</v>
      </c>
      <c r="D10" s="459">
        <v>0</v>
      </c>
      <c r="E10" s="184"/>
      <c r="F10" s="424"/>
      <c r="G10" s="449"/>
      <c r="H10" s="202"/>
      <c r="I10" s="202"/>
      <c r="J10" s="184"/>
      <c r="K10" s="184"/>
      <c r="L10" s="184"/>
      <c r="M10" s="174"/>
    </row>
    <row r="11" spans="1:29" x14ac:dyDescent="0.2">
      <c r="A11" s="394">
        <v>5</v>
      </c>
      <c r="D11" s="459">
        <v>0</v>
      </c>
      <c r="E11" s="184"/>
      <c r="F11" s="417"/>
      <c r="G11" s="381"/>
      <c r="H11" s="425"/>
      <c r="I11" s="426"/>
      <c r="J11" s="184"/>
      <c r="K11" s="184"/>
      <c r="L11" s="184"/>
      <c r="M11" s="174"/>
    </row>
    <row r="12" spans="1:29" x14ac:dyDescent="0.2">
      <c r="A12" s="394">
        <v>6</v>
      </c>
      <c r="D12" s="460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4">
        <f>SUM(D6:D12)</f>
        <v>0</v>
      </c>
      <c r="E13" s="184"/>
      <c r="F13" s="184"/>
      <c r="G13" s="352"/>
      <c r="H13" s="352"/>
      <c r="I13" s="352"/>
      <c r="J13" s="498"/>
      <c r="K13" s="352"/>
      <c r="L13" s="352" t="s">
        <v>132</v>
      </c>
      <c r="M13" s="389"/>
    </row>
    <row r="14" spans="1:29" ht="13.5" thickBot="1" x14ac:dyDescent="0.25">
      <c r="A14" s="175" t="s">
        <v>3</v>
      </c>
      <c r="D14" s="458">
        <v>0</v>
      </c>
      <c r="E14" s="184"/>
      <c r="F14" s="184"/>
      <c r="G14" s="352"/>
      <c r="H14" s="352"/>
      <c r="I14" s="352"/>
      <c r="J14" s="498"/>
      <c r="K14" s="352"/>
      <c r="L14" s="352" t="s">
        <v>1</v>
      </c>
      <c r="M14" s="389"/>
    </row>
    <row r="15" spans="1:29" ht="15.75" customHeight="1" thickBot="1" x14ac:dyDescent="0.25">
      <c r="A15" s="504" t="s">
        <v>74</v>
      </c>
      <c r="B15" s="183"/>
      <c r="C15" s="183"/>
      <c r="D15" s="505">
        <f>SUM(D13:D14)</f>
        <v>0</v>
      </c>
      <c r="E15" s="183"/>
      <c r="F15" s="183"/>
      <c r="G15" s="506"/>
      <c r="H15" s="507"/>
      <c r="I15" s="507"/>
      <c r="J15" s="508"/>
      <c r="K15" s="509"/>
      <c r="L15" s="479">
        <f>ElemTeachers!H5</f>
        <v>0</v>
      </c>
      <c r="M15" s="510"/>
    </row>
    <row r="16" spans="1:29" ht="6" customHeight="1" x14ac:dyDescent="0.2">
      <c r="A16" s="432"/>
      <c r="B16" s="413"/>
      <c r="C16" s="413"/>
      <c r="D16" s="413"/>
      <c r="E16" s="413"/>
      <c r="F16" s="413"/>
      <c r="G16" s="441"/>
      <c r="H16" s="442"/>
      <c r="I16" s="442"/>
      <c r="J16" s="443"/>
      <c r="K16" s="444"/>
      <c r="L16" s="502"/>
      <c r="M16" s="433"/>
    </row>
    <row r="17" spans="1:22" s="350" customFormat="1" ht="4.5" customHeight="1" x14ac:dyDescent="0.2">
      <c r="A17" s="38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398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5" t="s">
        <v>188</v>
      </c>
      <c r="B18" s="382"/>
      <c r="C18" s="382"/>
      <c r="D18" s="382"/>
      <c r="E18" s="382"/>
      <c r="F18" s="382"/>
      <c r="G18" s="382"/>
      <c r="H18" s="382"/>
      <c r="I18" s="352"/>
      <c r="J18" s="352"/>
      <c r="K18" s="176"/>
      <c r="L18" s="176"/>
      <c r="M18" s="395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7"/>
      <c r="B19" s="382"/>
      <c r="C19" s="382"/>
      <c r="D19" s="383"/>
      <c r="E19" s="383"/>
      <c r="F19" s="383"/>
      <c r="G19" s="383"/>
      <c r="H19" s="383"/>
      <c r="I19" s="352"/>
      <c r="J19" s="352"/>
      <c r="K19" s="176"/>
      <c r="L19" s="176"/>
      <c r="M19" s="395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7">
        <v>6</v>
      </c>
      <c r="B20" s="382"/>
      <c r="C20" s="382"/>
      <c r="D20" s="458">
        <v>0</v>
      </c>
      <c r="E20" s="383"/>
      <c r="F20" s="379" t="s">
        <v>82</v>
      </c>
      <c r="G20" s="458">
        <v>0</v>
      </c>
      <c r="H20" s="383"/>
      <c r="I20" s="352"/>
      <c r="J20" s="352"/>
      <c r="K20" s="176"/>
      <c r="L20" s="176"/>
      <c r="M20" s="395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2"/>
      <c r="C21" s="382"/>
      <c r="D21" s="458">
        <v>0</v>
      </c>
      <c r="E21" s="383"/>
      <c r="F21" s="379" t="s">
        <v>4</v>
      </c>
      <c r="G21" s="458">
        <v>0</v>
      </c>
      <c r="H21" s="383"/>
      <c r="I21" s="352"/>
      <c r="J21" s="352"/>
      <c r="K21" s="176"/>
      <c r="L21" s="176"/>
      <c r="M21" s="395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2"/>
      <c r="C22" s="382"/>
      <c r="D22" s="458">
        <v>0</v>
      </c>
      <c r="E22" s="383"/>
      <c r="F22" s="379" t="s">
        <v>16</v>
      </c>
      <c r="G22" s="458">
        <v>0</v>
      </c>
      <c r="H22" s="383"/>
      <c r="I22" s="352"/>
      <c r="J22" s="352"/>
      <c r="K22" s="176"/>
      <c r="L22" s="176"/>
      <c r="M22" s="395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2"/>
      <c r="C23" s="382"/>
      <c r="D23" s="464">
        <f>SUM(D20:D22)</f>
        <v>0</v>
      </c>
      <c r="E23" s="383"/>
      <c r="F23" s="417"/>
      <c r="G23" s="202"/>
      <c r="H23" s="383"/>
      <c r="I23" s="352"/>
      <c r="J23" s="352"/>
      <c r="K23" s="176"/>
      <c r="L23" s="176"/>
      <c r="M23" s="395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2"/>
      <c r="C24" s="382"/>
      <c r="D24" s="459">
        <v>0</v>
      </c>
      <c r="E24" s="383"/>
      <c r="F24" s="417"/>
      <c r="G24" s="452"/>
      <c r="H24" s="383"/>
      <c r="I24" s="352"/>
      <c r="J24" s="352"/>
      <c r="K24" s="176"/>
      <c r="L24" s="176"/>
      <c r="M24" s="395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2"/>
      <c r="C25" s="382"/>
      <c r="D25" s="464">
        <f>SUM(D23:D24)</f>
        <v>0</v>
      </c>
      <c r="E25" s="383"/>
      <c r="F25" s="417"/>
      <c r="G25" s="381"/>
      <c r="H25" s="383"/>
      <c r="I25" s="352"/>
      <c r="J25" s="352"/>
      <c r="K25" s="176"/>
      <c r="L25" s="176"/>
      <c r="M25" s="395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7"/>
      <c r="B26" s="382"/>
      <c r="C26" s="382"/>
      <c r="D26" s="383"/>
      <c r="E26" s="383"/>
      <c r="F26" s="353"/>
      <c r="G26" s="352" t="s">
        <v>28</v>
      </c>
      <c r="H26" s="352" t="s">
        <v>12</v>
      </c>
      <c r="I26" s="352" t="s">
        <v>205</v>
      </c>
      <c r="J26" s="447" t="s">
        <v>30</v>
      </c>
      <c r="K26" s="352" t="s">
        <v>31</v>
      </c>
      <c r="L26" s="352" t="s">
        <v>132</v>
      </c>
      <c r="M26" s="408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7"/>
      <c r="B27" s="382"/>
      <c r="C27" s="382"/>
      <c r="D27" s="383"/>
      <c r="E27" s="383"/>
      <c r="F27" s="353"/>
      <c r="G27" s="352" t="s">
        <v>112</v>
      </c>
      <c r="H27" s="352" t="s">
        <v>1</v>
      </c>
      <c r="I27" s="352" t="s">
        <v>1</v>
      </c>
      <c r="J27" s="447" t="s">
        <v>112</v>
      </c>
      <c r="K27" s="352" t="s">
        <v>134</v>
      </c>
      <c r="L27" s="352" t="s">
        <v>1</v>
      </c>
      <c r="M27" s="408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7"/>
      <c r="B28" s="382"/>
      <c r="C28" s="382"/>
      <c r="D28" s="383"/>
      <c r="E28" s="383"/>
      <c r="F28" s="353"/>
      <c r="G28" s="487">
        <f>AP!G17</f>
        <v>0.4</v>
      </c>
      <c r="H28" s="487">
        <f>'MS Clerical'!J15</f>
        <v>1.8</v>
      </c>
      <c r="I28" s="487">
        <f>'Library Media'!I33</f>
        <v>0.60000000000000009</v>
      </c>
      <c r="J28" s="466">
        <f>LAN!J18</f>
        <v>8500</v>
      </c>
      <c r="K28" s="478" t="s">
        <v>226</v>
      </c>
      <c r="L28" s="465">
        <f>SecndryTeachers!L7</f>
        <v>0</v>
      </c>
      <c r="M28" s="465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1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24" t="s">
        <v>223</v>
      </c>
      <c r="G31" s="625"/>
      <c r="H31" s="625"/>
      <c r="I31" s="625"/>
      <c r="J31" s="625"/>
      <c r="K31" s="626"/>
      <c r="L31" s="629" t="s">
        <v>224</v>
      </c>
      <c r="M31" s="630"/>
      <c r="N31" s="631"/>
    </row>
    <row r="32" spans="1:22" x14ac:dyDescent="0.2">
      <c r="F32" s="636" t="s">
        <v>221</v>
      </c>
      <c r="G32" s="634" t="s">
        <v>262</v>
      </c>
      <c r="H32" s="642" t="s">
        <v>263</v>
      </c>
      <c r="I32" s="644" t="s">
        <v>264</v>
      </c>
      <c r="J32" s="642" t="s">
        <v>85</v>
      </c>
      <c r="K32" s="174"/>
      <c r="L32" s="638" t="s">
        <v>88</v>
      </c>
      <c r="M32" s="512" t="s">
        <v>276</v>
      </c>
      <c r="N32" s="640" t="s">
        <v>5</v>
      </c>
    </row>
    <row r="33" spans="1:14" ht="13.5" thickBot="1" x14ac:dyDescent="0.25">
      <c r="F33" s="637"/>
      <c r="G33" s="635"/>
      <c r="H33" s="643"/>
      <c r="I33" s="645"/>
      <c r="J33" s="643"/>
      <c r="K33" s="519" t="s">
        <v>5</v>
      </c>
      <c r="L33" s="639"/>
      <c r="M33" s="513" t="s">
        <v>277</v>
      </c>
      <c r="N33" s="641"/>
    </row>
    <row r="34" spans="1:14" ht="13.5" thickBot="1" x14ac:dyDescent="0.25">
      <c r="F34" s="514">
        <f>ElemTeachers!C5</f>
        <v>0</v>
      </c>
      <c r="G34" s="515">
        <f>ElemTeachers!D5</f>
        <v>0</v>
      </c>
      <c r="H34" s="516">
        <f>ElemTeachers!E5</f>
        <v>0</v>
      </c>
      <c r="I34" s="515">
        <f>ElemTeachers!F5</f>
        <v>0</v>
      </c>
      <c r="J34" s="516">
        <f>ElemTeachers!G5</f>
        <v>0</v>
      </c>
      <c r="K34" s="517">
        <f>SUM(F34:J34)</f>
        <v>0</v>
      </c>
      <c r="L34" s="514">
        <f>SecndryTeachers!I7</f>
        <v>0</v>
      </c>
      <c r="M34" s="516">
        <f>SecndryTeachers!K7</f>
        <v>0</v>
      </c>
      <c r="N34" s="518">
        <f>SUM(L34:M34)</f>
        <v>0</v>
      </c>
    </row>
    <row r="35" spans="1:14" x14ac:dyDescent="0.2">
      <c r="L35" s="511"/>
      <c r="M35" s="511"/>
      <c r="N35" s="511"/>
    </row>
    <row r="36" spans="1:14" ht="13.5" thickBot="1" x14ac:dyDescent="0.25">
      <c r="A36" s="489" t="s">
        <v>229</v>
      </c>
    </row>
    <row r="37" spans="1:14" ht="13.5" thickBot="1" x14ac:dyDescent="0.25">
      <c r="L37" s="526" t="s">
        <v>266</v>
      </c>
    </row>
    <row r="38" spans="1:14" x14ac:dyDescent="0.2">
      <c r="H38" s="599" t="s">
        <v>249</v>
      </c>
      <c r="I38" s="595" t="s">
        <v>82</v>
      </c>
      <c r="J38" s="595" t="s">
        <v>4</v>
      </c>
      <c r="K38" s="589" t="s">
        <v>16</v>
      </c>
      <c r="L38" s="540" t="s">
        <v>290</v>
      </c>
    </row>
    <row r="39" spans="1:14" x14ac:dyDescent="0.2">
      <c r="H39" s="585" t="s">
        <v>258</v>
      </c>
      <c r="I39" s="601">
        <v>0</v>
      </c>
      <c r="J39" s="601">
        <v>13</v>
      </c>
      <c r="K39" s="601">
        <v>0</v>
      </c>
      <c r="L39" s="605">
        <v>0.14039632811777006</v>
      </c>
    </row>
    <row r="40" spans="1:14" ht="13.5" thickBot="1" x14ac:dyDescent="0.25">
      <c r="H40" s="602" t="s">
        <v>259</v>
      </c>
      <c r="I40" s="601">
        <v>0</v>
      </c>
      <c r="J40" s="601">
        <v>13</v>
      </c>
      <c r="K40" s="600">
        <v>0</v>
      </c>
      <c r="L40" s="605">
        <v>0.12236225306519415</v>
      </c>
    </row>
  </sheetData>
  <protectedRanges>
    <protectedRange password="83AF" sqref="K6:K8 G9:G10" name="Range1_1_1"/>
    <protectedRange password="83AF" sqref="I39" name="Range1_1_1_1"/>
    <protectedRange password="83AF" sqref="K39" name="Range1_1_3"/>
    <protectedRange password="83AF" sqref="J39" name="Range1_1_4"/>
    <protectedRange password="83AF" sqref="I40" name="Range1_1_1_2"/>
    <protectedRange password="83AF" sqref="K40" name="Range1_1_3_1"/>
    <protectedRange password="83AF" sqref="J40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1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</mergeCells>
  <phoneticPr fontId="6" type="noConversion"/>
  <pageMargins left="0.36" right="0.24" top="0.5" bottom="0.32" header="0.25" footer="0.2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" workbookViewId="0">
      <selection activeCell="E30" sqref="E30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1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0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46" t="s">
        <v>48</v>
      </c>
      <c r="C53" s="647"/>
      <c r="D53" s="647"/>
      <c r="E53" s="647"/>
      <c r="F53" s="648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workbookViewId="0">
      <selection activeCell="H15" sqref="H15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9" t="s">
        <v>167</v>
      </c>
      <c r="B1" s="650"/>
      <c r="C1" s="650"/>
      <c r="D1" s="650"/>
      <c r="E1" s="650"/>
      <c r="F1" s="650"/>
      <c r="G1" s="650"/>
      <c r="H1" s="651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ELMag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7" t="s">
        <v>44</v>
      </c>
      <c r="B5" s="436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ELMag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MROUND(IF(F15&lt;$H$20,$H$21,$H$21+(F15-$H$20)/$H$22),$H$23)</f>
        <v>1</v>
      </c>
      <c r="H15" s="365">
        <f>G15-1</f>
        <v>0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41">
        <f>MROUND(IF(F17&lt;$H$24,$H$25,$H$25+(F17-$H$24)/$H$26),$H$27)</f>
        <v>0.4</v>
      </c>
      <c r="I17" s="13"/>
    </row>
    <row r="18" spans="1:12" x14ac:dyDescent="0.2">
      <c r="G18" s="98">
        <f>SUM(G15:G17)</f>
        <v>1.4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42"/>
      <c r="F20" s="543"/>
      <c r="G20" s="544" t="s">
        <v>10</v>
      </c>
      <c r="H20" s="545">
        <v>900</v>
      </c>
      <c r="J20" s="17"/>
      <c r="K20" s="17"/>
      <c r="L20" s="17"/>
    </row>
    <row r="21" spans="1:12" x14ac:dyDescent="0.2">
      <c r="E21" s="546"/>
      <c r="F21" s="547"/>
      <c r="G21" s="548" t="s">
        <v>9</v>
      </c>
      <c r="H21" s="549">
        <v>1</v>
      </c>
    </row>
    <row r="22" spans="1:12" x14ac:dyDescent="0.2">
      <c r="E22" s="546"/>
      <c r="F22" s="547"/>
      <c r="G22" s="548" t="s">
        <v>24</v>
      </c>
      <c r="H22" s="550">
        <v>950</v>
      </c>
    </row>
    <row r="23" spans="1:12" x14ac:dyDescent="0.2">
      <c r="E23" s="546"/>
      <c r="F23" s="547"/>
      <c r="G23" s="548" t="s">
        <v>25</v>
      </c>
      <c r="H23" s="551">
        <v>0.2</v>
      </c>
    </row>
    <row r="24" spans="1:12" x14ac:dyDescent="0.2">
      <c r="E24" s="557" t="s">
        <v>275</v>
      </c>
      <c r="F24" s="547"/>
      <c r="G24" s="548"/>
      <c r="H24" s="556">
        <v>375</v>
      </c>
    </row>
    <row r="25" spans="1:12" x14ac:dyDescent="0.2">
      <c r="E25" s="557"/>
      <c r="F25" s="547"/>
      <c r="G25" s="548" t="s">
        <v>278</v>
      </c>
      <c r="H25" s="551">
        <v>0.4</v>
      </c>
    </row>
    <row r="26" spans="1:12" x14ac:dyDescent="0.2">
      <c r="E26" s="557"/>
      <c r="F26" s="547"/>
      <c r="G26" s="548" t="s">
        <v>279</v>
      </c>
      <c r="H26" s="556">
        <v>400</v>
      </c>
    </row>
    <row r="27" spans="1:12" ht="13.5" thickBot="1" x14ac:dyDescent="0.25">
      <c r="E27" s="552"/>
      <c r="F27" s="553"/>
      <c r="G27" s="554" t="s">
        <v>117</v>
      </c>
      <c r="H27" s="555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ELMag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ht="15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5">
        <f>IF(G30&lt;3,0,I30)</f>
        <v>0</v>
      </c>
      <c r="I30" s="5">
        <f>G30-3</f>
        <v>-2.6</v>
      </c>
      <c r="J30" s="607" t="s">
        <v>293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F33" sqref="F33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54" t="s">
        <v>101</v>
      </c>
      <c r="B1" s="654"/>
      <c r="C1" s="654"/>
      <c r="D1" s="654"/>
      <c r="E1" s="654"/>
      <c r="F1" s="654"/>
      <c r="G1" s="654"/>
      <c r="H1" s="654"/>
      <c r="I1" s="654"/>
      <c r="J1" s="654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3" t="s">
        <v>11</v>
      </c>
      <c r="B4" s="363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3" t="s">
        <v>214</v>
      </c>
      <c r="B5" s="363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/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52" t="s">
        <v>86</v>
      </c>
      <c r="D8" s="653"/>
      <c r="E8" s="209"/>
      <c r="F8" s="209"/>
      <c r="G8" s="560" t="s">
        <v>281</v>
      </c>
      <c r="H8" s="561"/>
    </row>
    <row r="9" spans="1:10" x14ac:dyDescent="0.2">
      <c r="C9" s="37"/>
      <c r="D9" s="54"/>
      <c r="E9" s="1"/>
      <c r="F9" s="1"/>
      <c r="G9" s="562"/>
      <c r="H9" s="563"/>
    </row>
    <row r="10" spans="1:10" x14ac:dyDescent="0.2">
      <c r="C10" s="170" t="s">
        <v>83</v>
      </c>
      <c r="D10" s="171">
        <v>31</v>
      </c>
      <c r="E10" s="180"/>
      <c r="F10" s="180"/>
      <c r="G10" s="564" t="s">
        <v>83</v>
      </c>
      <c r="H10" s="563">
        <v>33</v>
      </c>
    </row>
    <row r="11" spans="1:10" x14ac:dyDescent="0.2">
      <c r="C11" s="499" t="s">
        <v>262</v>
      </c>
      <c r="D11" s="171">
        <v>30</v>
      </c>
      <c r="E11" s="180"/>
      <c r="F11" s="180"/>
      <c r="G11" s="565" t="s">
        <v>262</v>
      </c>
      <c r="H11" s="563">
        <v>32</v>
      </c>
    </row>
    <row r="12" spans="1:10" x14ac:dyDescent="0.2">
      <c r="C12" s="499" t="s">
        <v>263</v>
      </c>
      <c r="D12" s="171">
        <v>30</v>
      </c>
      <c r="E12" s="180"/>
      <c r="F12" s="180"/>
      <c r="G12" s="565" t="s">
        <v>263</v>
      </c>
      <c r="H12" s="563">
        <v>32</v>
      </c>
    </row>
    <row r="13" spans="1:10" x14ac:dyDescent="0.2">
      <c r="C13" s="499" t="s">
        <v>264</v>
      </c>
      <c r="D13" s="171">
        <v>30</v>
      </c>
      <c r="E13" s="180"/>
      <c r="F13" s="180"/>
      <c r="G13" s="565" t="s">
        <v>264</v>
      </c>
      <c r="H13" s="563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6" t="s">
        <v>85</v>
      </c>
      <c r="H14" s="567">
        <v>33.5</v>
      </c>
    </row>
    <row r="15" spans="1:10" x14ac:dyDescent="0.2">
      <c r="G15" s="564" t="s">
        <v>282</v>
      </c>
      <c r="H15" s="568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workbookViewId="0">
      <selection activeCell="K23" sqref="K23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9" t="s">
        <v>102</v>
      </c>
      <c r="B1" s="650"/>
      <c r="C1" s="650"/>
      <c r="D1" s="650"/>
      <c r="E1" s="650"/>
      <c r="F1" s="650"/>
      <c r="G1" s="650"/>
      <c r="H1" s="650"/>
      <c r="I1" s="650"/>
      <c r="J1" s="650"/>
      <c r="K1" s="651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29" t="s">
        <v>276</v>
      </c>
      <c r="N3" s="241" t="s">
        <v>198</v>
      </c>
    </row>
    <row r="4" spans="1:18" ht="18.75" thickBot="1" x14ac:dyDescent="0.3">
      <c r="A4" s="363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59">
        <f>IF((AP!H15) &gt; 0,(AP!H15),0)</f>
        <v>0</v>
      </c>
      <c r="M4" s="531">
        <v>0</v>
      </c>
      <c r="N4" s="369">
        <f>K4+L4+M4</f>
        <v>0</v>
      </c>
      <c r="P4" s="608" t="s">
        <v>294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29" t="s">
        <v>276</v>
      </c>
    </row>
    <row r="7" spans="1:18" ht="18" x14ac:dyDescent="0.25">
      <c r="A7" s="363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31">
        <v>0</v>
      </c>
      <c r="L7" s="100">
        <f>SUM(I7:K7)</f>
        <v>0</v>
      </c>
      <c r="P7" s="608" t="s">
        <v>294</v>
      </c>
    </row>
    <row r="8" spans="1:18" x14ac:dyDescent="0.2">
      <c r="L8" s="262"/>
    </row>
    <row r="10" spans="1:18" x14ac:dyDescent="0.2">
      <c r="K10" s="655" t="s">
        <v>96</v>
      </c>
      <c r="L10" s="655"/>
      <c r="M10" s="655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6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39" t="s">
        <v>20</v>
      </c>
      <c r="B12" s="357"/>
      <c r="C12" s="362">
        <f>'High Proj'!D7</f>
        <v>0</v>
      </c>
      <c r="D12" s="357">
        <f>'High Proj'!D8</f>
        <v>0</v>
      </c>
      <c r="E12" s="357">
        <f>'High Proj'!D9</f>
        <v>0</v>
      </c>
      <c r="F12" s="357">
        <f>'High Proj'!D10</f>
        <v>0</v>
      </c>
      <c r="G12" s="357">
        <f>'High Proj'!D11</f>
        <v>0</v>
      </c>
      <c r="H12" s="357">
        <f>'High Proj'!D12</f>
        <v>0</v>
      </c>
      <c r="I12" s="357">
        <f>'High Proj'!D13</f>
        <v>0</v>
      </c>
      <c r="J12" s="357">
        <f>'High Proj'!D14</f>
        <v>0</v>
      </c>
      <c r="K12" s="358">
        <f>J12/$C$22</f>
        <v>0</v>
      </c>
      <c r="L12" s="359">
        <f>C12/$C$16/6</f>
        <v>0</v>
      </c>
      <c r="M12" s="360">
        <f>(D12/$C$23-D12/$E$23)/5*2</f>
        <v>0</v>
      </c>
      <c r="N12" s="358">
        <f>(SUM(E12:G12)/$C$24-SUM(E12:G12)/$E$24)/5</f>
        <v>0</v>
      </c>
      <c r="O12" s="361">
        <f>(((SUM(E12:G12)-F12/2)/$C$25)-((SUM(E12:G12)-F12/2)/$E$25))/5</f>
        <v>0</v>
      </c>
      <c r="P12" s="361">
        <f>SUM(K12:O12)</f>
        <v>0</v>
      </c>
      <c r="Q12" s="359">
        <f>AP!H30</f>
        <v>0</v>
      </c>
      <c r="R12" s="369">
        <f>P12+Q12</f>
        <v>0</v>
      </c>
    </row>
    <row r="13" spans="1:18" ht="13.5" thickBot="1" x14ac:dyDescent="0.25">
      <c r="M13" s="355"/>
      <c r="N13" s="355"/>
      <c r="O13" s="355"/>
      <c r="P13" s="366"/>
      <c r="Q13" s="367"/>
      <c r="R13" s="368"/>
    </row>
    <row r="14" spans="1:18" ht="13.5" thickBot="1" x14ac:dyDescent="0.25">
      <c r="B14" s="624" t="s">
        <v>93</v>
      </c>
      <c r="C14" s="626"/>
      <c r="D14" s="624" t="s">
        <v>95</v>
      </c>
      <c r="E14" s="625"/>
      <c r="F14" s="626"/>
      <c r="H14" s="570" t="s">
        <v>284</v>
      </c>
      <c r="I14" s="571"/>
      <c r="J14" s="571"/>
      <c r="K14" s="571"/>
      <c r="L14" s="572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73" t="s">
        <v>283</v>
      </c>
      <c r="I15" s="574"/>
      <c r="J15" s="575"/>
      <c r="K15" s="576"/>
      <c r="L15" s="577"/>
    </row>
    <row r="16" spans="1:18" x14ac:dyDescent="0.2">
      <c r="B16" s="170" t="s">
        <v>88</v>
      </c>
      <c r="C16" s="250">
        <v>30.5</v>
      </c>
      <c r="D16" s="178">
        <f>C16/5*6</f>
        <v>36.599999999999994</v>
      </c>
      <c r="E16" s="179"/>
      <c r="F16" s="174"/>
      <c r="H16" s="609" t="s">
        <v>296</v>
      </c>
      <c r="I16" s="610"/>
      <c r="J16" s="610"/>
      <c r="K16" s="610"/>
      <c r="L16" s="611"/>
    </row>
    <row r="17" spans="2:12" ht="13.5" thickBot="1" x14ac:dyDescent="0.25">
      <c r="B17" s="170" t="s">
        <v>89</v>
      </c>
      <c r="C17" s="250">
        <v>30.5</v>
      </c>
      <c r="D17" s="170"/>
      <c r="E17" s="180">
        <v>30.5</v>
      </c>
      <c r="F17" s="181">
        <f>E17-C17</f>
        <v>0</v>
      </c>
      <c r="H17" s="612" t="s">
        <v>297</v>
      </c>
      <c r="I17" s="613"/>
      <c r="J17" s="614"/>
      <c r="K17" s="615"/>
      <c r="L17" s="616"/>
    </row>
    <row r="18" spans="2:12" ht="13.5" thickBot="1" x14ac:dyDescent="0.25">
      <c r="B18" s="172"/>
      <c r="C18" s="182"/>
      <c r="D18" s="172"/>
      <c r="E18" s="183"/>
      <c r="F18" s="182"/>
    </row>
    <row r="19" spans="2:12" ht="13.5" thickBot="1" x14ac:dyDescent="0.25"/>
    <row r="20" spans="2:12" ht="13.5" thickBot="1" x14ac:dyDescent="0.25">
      <c r="B20" s="624" t="s">
        <v>94</v>
      </c>
      <c r="C20" s="626"/>
      <c r="D20" s="624" t="s">
        <v>95</v>
      </c>
      <c r="E20" s="625"/>
      <c r="F20" s="626"/>
    </row>
    <row r="21" spans="2:12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12" x14ac:dyDescent="0.2">
      <c r="B22" s="170" t="s">
        <v>88</v>
      </c>
      <c r="C22" s="250">
        <v>30.5</v>
      </c>
      <c r="D22" s="178">
        <f>C22/5*6</f>
        <v>36.599999999999994</v>
      </c>
      <c r="E22" s="184"/>
      <c r="F22" s="174"/>
    </row>
    <row r="23" spans="2:12" x14ac:dyDescent="0.2">
      <c r="B23" s="170" t="s">
        <v>90</v>
      </c>
      <c r="C23" s="250">
        <v>30.5</v>
      </c>
      <c r="D23" s="170"/>
      <c r="E23" s="180">
        <v>30.5</v>
      </c>
      <c r="F23" s="181">
        <f>E23-C23</f>
        <v>0</v>
      </c>
    </row>
    <row r="24" spans="2:12" x14ac:dyDescent="0.2">
      <c r="B24" s="170" t="s">
        <v>91</v>
      </c>
      <c r="C24" s="250">
        <v>30.5</v>
      </c>
      <c r="D24" s="170"/>
      <c r="E24" s="180">
        <v>30.5</v>
      </c>
      <c r="F24" s="181">
        <f>E24-C24</f>
        <v>0</v>
      </c>
    </row>
    <row r="25" spans="2:12" ht="13.5" thickBot="1" x14ac:dyDescent="0.25">
      <c r="B25" s="185" t="s">
        <v>92</v>
      </c>
      <c r="C25" s="251">
        <v>30.5</v>
      </c>
      <c r="D25" s="172"/>
      <c r="E25" s="186">
        <v>30.5</v>
      </c>
      <c r="F25" s="187">
        <f>E25-C25</f>
        <v>0</v>
      </c>
    </row>
    <row r="26" spans="2:12" ht="13.5" thickBot="1" x14ac:dyDescent="0.25">
      <c r="G26" s="138"/>
      <c r="H26" s="1"/>
    </row>
    <row r="27" spans="2:12" ht="13.5" thickBot="1" x14ac:dyDescent="0.25">
      <c r="B27" s="188" t="s">
        <v>109</v>
      </c>
      <c r="C27" s="189"/>
    </row>
    <row r="28" spans="2:12" x14ac:dyDescent="0.2">
      <c r="B28" s="170" t="s">
        <v>88</v>
      </c>
      <c r="C28" s="171">
        <v>25</v>
      </c>
    </row>
    <row r="29" spans="2:12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J4" sqref="J4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9" t="s">
        <v>107</v>
      </c>
      <c r="B1" s="650"/>
      <c r="C1" s="650"/>
      <c r="D1" s="650"/>
      <c r="E1" s="650"/>
      <c r="F1" s="650"/>
      <c r="G1" s="650"/>
      <c r="H1" s="650"/>
      <c r="I1" s="651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4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J20" sqref="J20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9" t="s">
        <v>106</v>
      </c>
      <c r="B1" s="650"/>
      <c r="C1" s="650"/>
      <c r="D1" s="650"/>
      <c r="E1" s="650"/>
      <c r="F1" s="650"/>
      <c r="G1" s="650"/>
      <c r="H1" s="650"/>
      <c r="I1" s="651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38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activeCell="C29" sqref="C29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10.140625" bestFit="1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9" t="s">
        <v>105</v>
      </c>
      <c r="B1" s="650"/>
      <c r="C1" s="650"/>
      <c r="D1" s="650"/>
      <c r="E1" s="650"/>
      <c r="F1" s="650"/>
      <c r="G1" s="650"/>
      <c r="H1" s="651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</row>
    <row r="4" spans="1:10" x14ac:dyDescent="0.2">
      <c r="A4" s="364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</f>
        <v>8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9" t="s">
        <v>99</v>
      </c>
      <c r="B1" s="660"/>
      <c r="C1" s="660"/>
      <c r="D1" s="660"/>
      <c r="E1" s="660"/>
      <c r="F1" s="660"/>
      <c r="G1" s="660"/>
      <c r="H1" s="660"/>
      <c r="I1" s="660"/>
      <c r="J1" s="661"/>
      <c r="K1" s="661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62" t="s">
        <v>11</v>
      </c>
      <c r="B3" s="663"/>
      <c r="C3" s="10" t="s">
        <v>13</v>
      </c>
      <c r="D3" s="62" t="str">
        <f>'K - 8'!J8</f>
        <v>ELMag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4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56" t="s">
        <v>40</v>
      </c>
      <c r="J6" s="656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1">
        <v>0</v>
      </c>
      <c r="J7" s="371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0">
        <v>500</v>
      </c>
      <c r="J8" s="370">
        <v>699</v>
      </c>
      <c r="K8" s="372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0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0">
        <v>3000</v>
      </c>
      <c r="K10" s="372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62" t="s">
        <v>34</v>
      </c>
      <c r="B14" s="663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56" t="s">
        <v>40</v>
      </c>
      <c r="J17" s="656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1">
        <v>0</v>
      </c>
      <c r="J18" s="371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0">
        <v>500</v>
      </c>
      <c r="J19" s="370">
        <v>699</v>
      </c>
      <c r="K19" s="372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0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0">
        <v>3000</v>
      </c>
      <c r="K21" s="372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57" t="s">
        <v>39</v>
      </c>
      <c r="L24" s="658"/>
    </row>
    <row r="25" spans="1:12" x14ac:dyDescent="0.2">
      <c r="A25" s="662" t="s">
        <v>44</v>
      </c>
      <c r="B25" s="663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64" t="s">
        <v>35</v>
      </c>
      <c r="B30" s="665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56" t="s">
        <v>40</v>
      </c>
      <c r="J34" s="656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1">
        <v>0</v>
      </c>
      <c r="J35" s="371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0">
        <v>500</v>
      </c>
      <c r="J36" s="370">
        <v>699</v>
      </c>
      <c r="K36" s="372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0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0">
        <v>3000</v>
      </c>
      <c r="K38" s="372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topLeftCell="A19"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9" t="s">
        <v>100</v>
      </c>
      <c r="B1" s="650"/>
      <c r="C1" s="650"/>
      <c r="D1" s="650"/>
      <c r="E1" s="650"/>
      <c r="F1" s="650"/>
      <c r="G1" s="651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3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3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8" t="s">
        <v>42</v>
      </c>
      <c r="G31" s="669"/>
      <c r="H31" s="666" t="s">
        <v>15</v>
      </c>
      <c r="I31" s="667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4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MROUND((H4+2*F33),E9)</f>
        <v>1.25</v>
      </c>
      <c r="I33" s="102">
        <f>MROUND((F33+0.5*H4),G27)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8" t="s">
        <v>42</v>
      </c>
      <c r="G34" s="669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9" t="s">
        <v>17</v>
      </c>
      <c r="B1" s="650"/>
      <c r="C1" s="650"/>
      <c r="D1" s="650"/>
      <c r="E1" s="650"/>
      <c r="F1" s="650"/>
      <c r="G1" s="650"/>
      <c r="H1" s="650"/>
      <c r="I1" s="651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2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20" sqref="I20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54" t="s">
        <v>104</v>
      </c>
      <c r="B1" s="654"/>
      <c r="C1" s="654"/>
      <c r="D1" s="654"/>
      <c r="E1" s="654"/>
      <c r="F1" s="654"/>
      <c r="G1" s="654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4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activeCell="E5" sqref="E5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9" t="s">
        <v>103</v>
      </c>
      <c r="B1" s="650"/>
      <c r="C1" s="650"/>
      <c r="D1" s="650"/>
      <c r="E1" s="650"/>
      <c r="F1" s="650"/>
      <c r="G1" s="650"/>
      <c r="H1" s="651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L4" sqref="L4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55" t="s">
        <v>141</v>
      </c>
      <c r="I2" s="655"/>
      <c r="J2" s="655"/>
      <c r="L2" s="375">
        <v>27600</v>
      </c>
      <c r="M2" s="354" t="s">
        <v>209</v>
      </c>
    </row>
    <row r="3" spans="1:13" x14ac:dyDescent="0.2">
      <c r="A3" s="374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3">
        <f>K3/L2</f>
        <v>0</v>
      </c>
    </row>
    <row r="4" spans="1:13" x14ac:dyDescent="0.2">
      <c r="A4" s="374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3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3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3"/>
    </row>
    <row r="7" spans="1:13" x14ac:dyDescent="0.2">
      <c r="A7" s="3"/>
      <c r="B7" s="3"/>
      <c r="D7" s="3"/>
      <c r="E7" s="3"/>
      <c r="F7" s="3"/>
      <c r="K7" s="246"/>
      <c r="L7" s="373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3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3"/>
    </row>
    <row r="10" spans="1:13" x14ac:dyDescent="0.2">
      <c r="A10" s="3"/>
      <c r="B10" s="3"/>
      <c r="D10" s="3"/>
      <c r="E10" s="3"/>
      <c r="F10" s="3"/>
      <c r="K10" s="246"/>
      <c r="L10" s="373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5">
        <v>28990</v>
      </c>
      <c r="O21" s="354" t="s">
        <v>210</v>
      </c>
    </row>
    <row r="22" spans="1:15" x14ac:dyDescent="0.2">
      <c r="A22" s="374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4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H28" sqref="H28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54" t="s">
        <v>101</v>
      </c>
      <c r="B1" s="654"/>
      <c r="C1" s="654"/>
      <c r="D1" s="654"/>
      <c r="E1" s="654"/>
      <c r="F1" s="654"/>
      <c r="G1" s="654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3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3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52" t="s">
        <v>86</v>
      </c>
      <c r="D10" s="653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9" t="s">
        <v>102</v>
      </c>
      <c r="B18" s="650"/>
      <c r="C18" s="650"/>
      <c r="D18" s="650"/>
      <c r="E18" s="650"/>
      <c r="F18" s="650"/>
      <c r="G18" s="650"/>
      <c r="H18" s="650"/>
      <c r="I18" s="650"/>
      <c r="J18" s="650"/>
      <c r="K18" s="651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55" t="s">
        <v>96</v>
      </c>
      <c r="L28" s="655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24" t="s">
        <v>93</v>
      </c>
      <c r="C32" s="626"/>
      <c r="D32" s="673"/>
      <c r="E32" s="673"/>
      <c r="F32" s="673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24" t="s">
        <v>94</v>
      </c>
      <c r="C38" s="626"/>
      <c r="D38" s="670" t="s">
        <v>95</v>
      </c>
      <c r="E38" s="671"/>
      <c r="F38" s="672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74" t="s">
        <v>156</v>
      </c>
      <c r="E3" s="675"/>
      <c r="F3" s="674" t="s">
        <v>158</v>
      </c>
      <c r="G3" s="675"/>
      <c r="H3" s="674" t="s">
        <v>159</v>
      </c>
      <c r="I3" s="675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74" t="s">
        <v>156</v>
      </c>
      <c r="E12" s="675"/>
      <c r="F12" s="674" t="s">
        <v>158</v>
      </c>
      <c r="G12" s="675"/>
      <c r="H12" s="674" t="s">
        <v>159</v>
      </c>
      <c r="I12" s="675"/>
      <c r="J12" s="674" t="s">
        <v>12</v>
      </c>
      <c r="K12" s="675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5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</vt:i4>
      </vt:variant>
    </vt:vector>
  </HeadingPairs>
  <TitlesOfParts>
    <vt:vector size="31" baseType="lpstr">
      <vt:lpstr>Elem Proj</vt:lpstr>
      <vt:lpstr>Middle Proj</vt:lpstr>
      <vt:lpstr>High Proj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Sheet1</vt:lpstr>
      <vt:lpstr>Sheet2</vt:lpstr>
      <vt:lpstr>Sheet3</vt:lpstr>
      <vt:lpstr>Sheet4</vt:lpstr>
      <vt:lpstr>FiveHrFTE</vt:lpstr>
      <vt:lpstr>Allocations!Print_Area</vt:lpstr>
      <vt:lpstr>Health!Print_Area</vt:lpstr>
      <vt:lpstr>LAN!Print_Area</vt:lpstr>
      <vt:lpstr>'Library Media'!Print_Area</vt:lpstr>
      <vt:lpstr>'Middle Proj'!Print_Area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2020-03-01T20:30:12Z</cp:lastPrinted>
  <dcterms:created xsi:type="dcterms:W3CDTF">2006-03-28T16:30:21Z</dcterms:created>
  <dcterms:modified xsi:type="dcterms:W3CDTF">2020-03-01T20:30:18Z</dcterms:modified>
</cp:coreProperties>
</file>